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drawings/vmlDrawing1.vml" ContentType="application/vnd.openxmlformats-officedocument.vmlDrawing"/>
  <Override PartName="/xl/drawings/vmlDrawing2.vml" ContentType="application/vnd.openxmlformats-officedocument.vmlDrawing"/>
  <Override PartName="/xl/drawings/vmlDrawing3.vml" ContentType="application/vnd.openxmlformats-officedocument.vmlDrawing"/>
  <Override PartName="/xl/drawings/vmlDrawing5.vml" ContentType="application/vnd.openxmlformats-officedocument.vmlDrawing"/>
  <Override PartName="/xl/drawings/vmlDrawing8.vml" ContentType="application/vnd.openxmlformats-officedocument.vmlDrawing"/>
  <Override PartName="/xl/drawings/vmlDrawing6.vml" ContentType="application/vnd.openxmlformats-officedocument.vmlDrawing"/>
  <Override PartName="/xl/drawings/vmlDrawing7.vml" ContentType="application/vnd.openxmlformats-officedocument.vmlDrawing"/>
  <Override PartName="/xl/drawings/vmlDrawing4.vml" ContentType="application/vnd.openxmlformats-officedocument.vmlDrawing"/>
  <Override PartName="/xl/drawings/vmlDrawing9.vml" ContentType="application/vnd.openxmlformats-officedocument.vmlDrawing"/>
  <Override PartName="/xl/theme/theme1.xml" ContentType="application/vnd.openxmlformats-officedocument.theme+xml"/>
  <Override PartName="/xl/comments8.xml" ContentType="application/vnd.openxmlformats-officedocument.spreadsheetml.comments+xml"/>
  <Override PartName="/xl/comments3.xml" ContentType="application/vnd.openxmlformats-officedocument.spreadsheetml.comments+xml"/>
  <Override PartName="/xl/comments9.xml" ContentType="application/vnd.openxmlformats-officedocument.spreadsheetml.comments+xml"/>
  <Override PartName="/xl/comments4.xml" ContentType="application/vnd.openxmlformats-officedocument.spreadsheetml.comments+xml"/>
  <Override PartName="/xl/comments2.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1.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xl/worksheets/sheet12.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comments7.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Start" sheetId="1" state="visible" r:id="rId3"/>
    <sheet name="01 Bank" sheetId="2" state="visible" r:id="rId4"/>
    <sheet name="02 Debitoren" sheetId="3" state="visible" r:id="rId5"/>
    <sheet name="03 Kreditoren" sheetId="4" state="visible" r:id="rId6"/>
    <sheet name="04 Personal" sheetId="5" state="visible" r:id="rId7"/>
    <sheet name="05 Fixkosten" sheetId="6" state="visible" r:id="rId8"/>
    <sheet name="06 Steuern" sheetId="7" state="visible" r:id="rId9"/>
    <sheet name="07 Kredite" sheetId="8" state="visible" r:id="rId10"/>
    <sheet name="08 Aufträge" sheetId="9" state="visible" r:id="rId11"/>
    <sheet name="Forecast 13W" sheetId="10" state="visible" r:id="rId12"/>
    <sheet name="Dashboard" sheetId="11" state="visible" r:id="rId13"/>
    <sheet name="Anleitung" sheetId="12" state="visible" r:id="rId14"/>
    <sheet name="Checks" sheetId="13" state="visible" r:id="rId15"/>
  </sheets>
  <definedNames>
    <definedName function="false" hidden="false" name="DispoRahmen" vbProcedure="false">'01 Bank'!$D$13</definedName>
    <definedName function="false" hidden="false" name="FixkostenMonat" vbProcedure="false">'Forecast 13W'!$D$5</definedName>
    <definedName function="false" hidden="false" name="KontostandHeute" vbProcedure="false">'01 Bank'!$C$13</definedName>
    <definedName function="false" hidden="false" name="Startdatum" vbProcedure="false">'Forecast 13W'!$D$4</definedName>
  </definedNames>
  <calcPr iterateCount="100" refMode="A1" iterate="false" iterateDelta="0.0001"/>
  <extLst>
    <ext xmlns:loext="http://schemas.libreoffice.org/" uri="{7626C862-2A13-11E5-B345-FEFF819CDC9F}">
      <loext:extCalcPr stringRefSyntax="ExcelA1"/>
    </ext>
  </extLst>
</workbook>
</file>

<file path=xl/comments10.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JG Finance</author>
  </authors>
  <commentList>
    <comment ref="D4" authorId="0">
      <text>
        <r>
          <rPr>
            <sz val="10"/>
            <rFont val="Arial"/>
            <family val="2"/>
          </rPr>
          <t xml:space="preserve">Jeden Montag auf den aktuellen Montag setzen. Das ist der gesamte Rollier-Mechanismus.</t>
        </r>
      </text>
      <mc:AlternateContent>
        <mc:Choice Requires="v2">
          <commentPr autoFill="true" autoScale="false" colHidden="false" locked="false" rowHidden="false" textHAlign="justify" textVAlign="top">
            <anchor moveWithCells="false" sizeWithCells="false">
              <xdr:from>
                <xdr:col>1</xdr:col>
                <xdr:colOff>64</xdr:colOff>
                <xdr:row>0</xdr:row>
                <xdr:rowOff>5</xdr:rowOff>
              </xdr:from>
              <xdr:to>
                <xdr:col>2</xdr:col>
                <xdr:colOff>-56</xdr:colOff>
                <xdr:row>2</xdr:row>
                <xdr:rowOff>19</xdr:rowOff>
              </xdr:to>
            </anchor>
          </commentPr>
        </mc:Choice>
        <mc:Fallback/>
      </mc:AlternateContent>
    </comment>
    <comment ref="D5" authorId="0">
      <text>
        <r>
          <rPr>
            <sz val="10"/>
            <rFont val="Arial"/>
            <family val="2"/>
          </rPr>
          <t xml:space="preserve">Orientierung: Personal + Miete + Betrieb pro Monat. Steuert nur die Ampel, nicht den Plan.</t>
        </r>
      </text>
      <mc:AlternateContent>
        <mc:Choice Requires="v2">
          <commentPr autoFill="true" autoScale="false" colHidden="false" locked="false" rowHidden="false" textHAlign="justify" textVAlign="top">
            <anchor moveWithCells="false" sizeWithCells="false">
              <xdr:from>
                <xdr:col>1</xdr:col>
                <xdr:colOff>64</xdr:colOff>
                <xdr:row>0</xdr:row>
                <xdr:rowOff>5</xdr:rowOff>
              </xdr:from>
              <xdr:to>
                <xdr:col>2</xdr:col>
                <xdr:colOff>-56</xdr:colOff>
                <xdr:row>2</xdr:row>
                <xdr:rowOff>19</xdr:rowOff>
              </xdr:to>
            </anchor>
          </commentPr>
        </mc:Choice>
        <mc:Fallback/>
      </mc:AlternateContent>
    </comment>
  </commentList>
</comments>
</file>

<file path=xl/comments2.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JG Finance</author>
  </authors>
  <commentList>
    <comment ref="C5" authorId="0">
      <text>
        <r>
          <rPr>
            <sz val="10"/>
            <rFont val="Arial"/>
            <family val="2"/>
          </rPr>
          <t xml:space="preserve">Musterdaten eines fiktiven Beispiel-KMU (~3 Mio € Umsatz). Vor der eigenen Nutzung komplett durch echte Daten ersetzen.</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48</xdr:colOff>
                <xdr:row>2</xdr:row>
                <xdr:rowOff>2</xdr:rowOff>
              </xdr:to>
            </anchor>
          </commentPr>
        </mc:Choice>
        <mc:Fallback/>
      </mc:AlternateContent>
    </comment>
  </commentList>
</comments>
</file>

<file path=xl/comments3.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JG Finance</author>
  </authors>
  <commentList>
    <comment ref="F5" authorId="0">
      <text>
        <r>
          <rPr>
            <sz val="10"/>
            <rFont val="Arial"/>
            <family val="2"/>
          </rPr>
          <t xml:space="preserve">DIE Sonderspalte: realistischer Zahlungseingang inkl. erwartetem Verzug. Faustregel: Fälligkeit plus erfahrene Verzögerung dieses Kunden. Musterdaten eines fiktiven Beispiel-KMU (~3 Mio € Umsatz). Vor der eigenen Nutzung komplett durch echte Daten ersetzen.</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62</xdr:colOff>
                <xdr:row>2</xdr:row>
                <xdr:rowOff>2</xdr:rowOff>
              </xdr:to>
            </anchor>
          </commentPr>
        </mc:Choice>
        <mc:Fallback/>
      </mc:AlternateContent>
    </comment>
  </commentList>
</comments>
</file>

<file path=xl/comments4.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JG Finance</author>
  </authors>
  <commentList>
    <comment ref="C5" authorId="0">
      <text>
        <r>
          <rPr>
            <sz val="10"/>
            <rFont val="Arial"/>
            <family val="2"/>
          </rPr>
          <t xml:space="preserve">Musterdaten eines fiktiven Beispiel-KMU (~3 Mio € Umsatz). Vor der eigenen Nutzung komplett durch echte Daten ersetzen.</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62</xdr:colOff>
                <xdr:row>1</xdr:row>
                <xdr:rowOff>39</xdr:rowOff>
              </xdr:to>
            </anchor>
          </commentPr>
        </mc:Choice>
        <mc:Fallback/>
      </mc:AlternateContent>
    </comment>
  </commentList>
</comments>
</file>

<file path=xl/comments5.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JG Finance</author>
  </authors>
  <commentList>
    <comment ref="B5" authorId="0">
      <text>
        <r>
          <rPr>
            <sz val="10"/>
            <rFont val="Arial"/>
            <family val="2"/>
          </rPr>
          <t xml:space="preserve">Musterdaten eines fiktiven Beispiel-KMU (~3 Mio € Umsatz). Vor der eigenen Nutzung komplett durch echte Daten ersetzen.</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18</xdr:colOff>
                <xdr:row>1</xdr:row>
                <xdr:rowOff>39</xdr:rowOff>
              </xdr:to>
            </anchor>
          </commentPr>
        </mc:Choice>
        <mc:Fallback/>
      </mc:AlternateContent>
    </comment>
  </commentList>
</comments>
</file>

<file path=xl/comments6.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JG Finance</author>
  </authors>
  <commentList>
    <comment ref="C5" authorId="0">
      <text>
        <r>
          <rPr>
            <sz val="10"/>
            <rFont val="Arial"/>
            <family val="2"/>
          </rPr>
          <t xml:space="preserve">Musterdaten eines fiktiven Beispiel-KMU (~3 Mio € Umsatz). Vor der eigenen Nutzung komplett durch echte Daten ersetzen.</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3</xdr:colOff>
                <xdr:row>2</xdr:row>
                <xdr:rowOff>2</xdr:rowOff>
              </xdr:to>
            </anchor>
          </commentPr>
        </mc:Choice>
        <mc:Fallback/>
      </mc:AlternateContent>
    </comment>
  </commentList>
</comments>
</file>

<file path=xl/comments7.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JG Finance</author>
  </authors>
  <commentList>
    <comment ref="C5" authorId="0">
      <text>
        <r>
          <rPr>
            <sz val="10"/>
            <rFont val="Arial"/>
            <family val="2"/>
          </rPr>
          <t xml:space="preserve">Musterdaten eines fiktiven Beispiel-KMU (~3 Mio € Umsatz). Vor der eigenen Nutzung komplett durch echte Daten ersetzen. Tipp: Die USt-Zahllast ist der am häufigsten vergessene Liquiditätsfresser — eintragen, sobald sie feststeht.</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18</xdr:colOff>
                <xdr:row>2</xdr:row>
                <xdr:rowOff>2</xdr:rowOff>
              </xdr:to>
            </anchor>
          </commentPr>
        </mc:Choice>
        <mc:Fallback/>
      </mc:AlternateContent>
    </comment>
  </commentList>
</comments>
</file>

<file path=xl/comments8.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JG Finance</author>
  </authors>
  <commentList>
    <comment ref="B5" authorId="0">
      <text>
        <r>
          <rPr>
            <sz val="10"/>
            <rFont val="Arial"/>
            <family val="2"/>
          </rPr>
          <t xml:space="preserve">Musterdaten eines fiktiven Beispiel-KMU (~3 Mio € Umsatz). Vor der eigenen Nutzung komplett durch echte Daten ersetzen.</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18</xdr:colOff>
                <xdr:row>1</xdr:row>
                <xdr:rowOff>39</xdr:rowOff>
              </xdr:to>
            </anchor>
          </commentPr>
        </mc:Choice>
        <mc:Fallback/>
      </mc:AlternateContent>
    </comment>
  </commentList>
</comments>
</file>

<file path=xl/comments9.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JG Finance</author>
  </authors>
  <commentList>
    <comment ref="D5" authorId="0">
      <text>
        <r>
          <rPr>
            <sz val="10"/>
            <rFont val="Arial"/>
            <family val="2"/>
          </rPr>
          <t xml:space="preserve">Musterdaten eines fiktiven Beispiel-KMU (~3 Mio € Umsatz). Vor der eigenen Nutzung komplett durch echte Daten ersetzen.</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48</xdr:colOff>
                <xdr:row>1</xdr:row>
                <xdr:rowOff>39</xdr:rowOff>
              </xdr:to>
            </anchor>
          </commentPr>
        </mc:Choice>
        <mc:Fallback/>
      </mc:AlternateContent>
    </comment>
  </commentList>
</comments>
</file>

<file path=xl/sharedStrings.xml><?xml version="1.0" encoding="utf-8"?>
<sst xmlns="http://schemas.openxmlformats.org/spreadsheetml/2006/main" count="275" uniqueCount="251">
  <si>
    <t xml:space="preserve">13-WOCHEN-LIQUIDITÄTS-FORECAST</t>
  </si>
  <si>
    <t xml:space="preserve">Was ist auf dem Konto? Woche für Woche, 13 Wochen voraus. Nicht BWA. Nicht Gewinn auf dem Papier.</t>
  </si>
  <si>
    <t xml:space="preserve">von Jörg Grimm | JG Finance — Strategisches CFO-Sparring</t>
  </si>
  <si>
    <t xml:space="preserve">IN 3 SCHRITTEN ZUM PLAN</t>
  </si>
  <si>
    <t xml:space="preserve">1 | Offene Posten eintragen</t>
  </si>
  <si>
    <t xml:space="preserve">Tabs 02 Debitoren (Geld kommt) und 03 Kreditoren (Geld geht) füllen — je offener Posten eine Zeile. Wichtig ist der ERWARTETE Zahlungseingang, nicht das Fälligkeitsdatum.</t>
  </si>
  <si>
    <t xml:space="preserve">2 | Laufende Zahlungen eintragen</t>
  </si>
  <si>
    <t xml:space="preserve">Tabs 01 Bank (Kontostände + Dispo), 04 Personal, 05 Fixkosten, 06 Steuern, 07 Kredite und 08 Aufträge (nur fix beauftragte fließen ein).</t>
  </si>
  <si>
    <t xml:space="preserve">3 | Forecast lesen, montags rollieren</t>
  </si>
  <si>
    <t xml:space="preserve">Im Tab »Forecast 13W« oben das Startdatum auf den aktuellen Montag setzen — alle terminierten Posten rutschen automatisch in die richtige Woche. Dashboard zeigt die Engpässe.</t>
  </si>
  <si>
    <t xml:space="preserve">SO LIEST DU DAS TOOL</t>
  </si>
  <si>
    <t xml:space="preserve">Gelbe Zelle + blaue Schrift</t>
  </si>
  <si>
    <t xml:space="preserve">Schwarze Schrift</t>
  </si>
  <si>
    <t xml:space="preserve">Grüne Schrift</t>
  </si>
  <si>
    <t xml:space="preserve">DAS AMPEL-SYSTEM</t>
  </si>
  <si>
    <t xml:space="preserve">🟢 Sicher</t>
  </si>
  <si>
    <t xml:space="preserve">Kontostand über 2× Monatsfixkosten</t>
  </si>
  <si>
    <t xml:space="preserve">🟡 Beobachten</t>
  </si>
  <si>
    <t xml:space="preserve">Zwischen 1× und 2× Monatsfixkosten</t>
  </si>
  <si>
    <t xml:space="preserve">🟠 Eng</t>
  </si>
  <si>
    <t xml:space="preserve">Unter 1× Monatsfixkosten — Zahlungen priorisieren</t>
  </si>
  <si>
    <t xml:space="preserve">🔴 Im Dispo</t>
  </si>
  <si>
    <t xml:space="preserve">Konto unter Null, Linie wird genutzt — handeln</t>
  </si>
  <si>
    <t xml:space="preserve">🔴 Dispo gerissen</t>
  </si>
  <si>
    <t xml:space="preserve">Überziehungsrahmen überschritten — Notfall</t>
  </si>
  <si>
    <t xml:space="preserve">Aktuell sind Musterdaten eines fiktiven KMU eingetragen — alle gelben Felder mit deinen Zahlen ersetzen.</t>
  </si>
  <si>
    <t xml:space="preserve">Du willst, dass das jemand mit dir aufsetzt und wöchentlich hinterher ist?</t>
  </si>
  <si>
    <t xml:space="preserve">→ 30 Min. Sparring: https://jrggrimm.youcanbook.me/  |  https://joerggrimm.de  |  jg@joerggrimm.de</t>
  </si>
  <si>
    <t xml:space="preserve">BANKKONTEN &amp; ÜBERZIEHUNGSRAHMEN</t>
  </si>
  <si>
    <t xml:space="preserve">Alle kurzfristig verfügbaren Geschäftskonten mit Saldo und eingeräumter Linie. Summen fließen automatisch in den Forecast.</t>
  </si>
  <si>
    <t xml:space="preserve">Konto</t>
  </si>
  <si>
    <t xml:space="preserve">Bank / Institut</t>
  </si>
  <si>
    <t xml:space="preserve">Saldo aktuell</t>
  </si>
  <si>
    <t xml:space="preserve">Überziehungsrahmen</t>
  </si>
  <si>
    <t xml:space="preserve">Bemerkung</t>
  </si>
  <si>
    <t xml:space="preserve">Geschäftskonto</t>
  </si>
  <si>
    <t xml:space="preserve">Hausbank</t>
  </si>
  <si>
    <t xml:space="preserve">Hauptkonto — hier läuft alles</t>
  </si>
  <si>
    <t xml:space="preserve">Tagesgeld</t>
  </si>
  <si>
    <t xml:space="preserve">Steuer-Reserve</t>
  </si>
  <si>
    <t xml:space="preserve">Konto 3</t>
  </si>
  <si>
    <t xml:space="preserve">Konto 4</t>
  </si>
  <si>
    <t xml:space="preserve">SUMMEN (fließen in den Forecast)</t>
  </si>
  <si>
    <t xml:space="preserve">Wochenroutine: Salden montags gegen Online-Banking aktualisieren. Der Forecast zieht die Summen automatisch.</t>
  </si>
  <si>
    <t xml:space="preserve">DEBITOREN — offene Kundenposten</t>
  </si>
  <si>
    <t xml:space="preserve">Je offene Rechnung eine Zeile. Entscheidend ist die Spalte »Erwarteter Zahlungseingang«: Wann kommt das Geld erfahrungsgemäß WIRKLICH? Nicht das Fälligkeitsdatum. Nur fakturierte Posten — Aufträge ohne Rechnung gehören in Tab 08.</t>
  </si>
  <si>
    <t xml:space="preserve">Kunde</t>
  </si>
  <si>
    <t xml:space="preserve">Rg.-Nr.</t>
  </si>
  <si>
    <t xml:space="preserve">Rg.-Datum</t>
  </si>
  <si>
    <t xml:space="preserve">Betrag offen</t>
  </si>
  <si>
    <t xml:space="preserve">Fälligkeit</t>
  </si>
  <si>
    <t xml:space="preserve">Erwarteter Zahlungseingang</t>
  </si>
  <si>
    <t xml:space="preserve">Baugeräte Hoffmann GmbH</t>
  </si>
  <si>
    <t xml:space="preserve">2026-118</t>
  </si>
  <si>
    <t xml:space="preserve">Überfällig — Zahlung für diese Woche zugesagt</t>
  </si>
  <si>
    <t xml:space="preserve">Stadtwerke Musterstadt</t>
  </si>
  <si>
    <t xml:space="preserve">2026-121</t>
  </si>
  <si>
    <t xml:space="preserve">Zahlt erfahrungsgemäß 14 Tage später</t>
  </si>
  <si>
    <t xml:space="preserve">Schröder &amp; Söhne</t>
  </si>
  <si>
    <t xml:space="preserve">2026-124</t>
  </si>
  <si>
    <t xml:space="preserve">Pünktlicher Zahler</t>
  </si>
  <si>
    <t xml:space="preserve">Metallbau Krüger</t>
  </si>
  <si>
    <t xml:space="preserve">2026-129</t>
  </si>
  <si>
    <t xml:space="preserve">+1 Woche einplanen</t>
  </si>
  <si>
    <t xml:space="preserve">Autohaus Wendt</t>
  </si>
  <si>
    <t xml:space="preserve">2026-131</t>
  </si>
  <si>
    <t xml:space="preserve">2026-135</t>
  </si>
  <si>
    <t xml:space="preserve">Stammkunde, pünktlich</t>
  </si>
  <si>
    <t xml:space="preserve">2026-138</t>
  </si>
  <si>
    <t xml:space="preserve">+14 Tage</t>
  </si>
  <si>
    <t xml:space="preserve">SUMME offen:</t>
  </si>
  <si>
    <t xml:space="preserve">KREDITOREN — offene Lieferantenposten</t>
  </si>
  <si>
    <t xml:space="preserve">Je offene Lieferantenrechnung eine Zeile. »Geplanter Zahlungstermin« = der Tag, an dem du realistisch überweist — nicht das letzte Fälligkeitsdatum, wenn du ohnehin später zahlst.</t>
  </si>
  <si>
    <t xml:space="preserve">Lieferant</t>
  </si>
  <si>
    <t xml:space="preserve">Geplanter Zahlungstermin</t>
  </si>
  <si>
    <t xml:space="preserve">Stahlhandel Nord</t>
  </si>
  <si>
    <t xml:space="preserve">5501</t>
  </si>
  <si>
    <t xml:space="preserve">Schrauben Weber</t>
  </si>
  <si>
    <t xml:space="preserve">5508</t>
  </si>
  <si>
    <t xml:space="preserve">Skonto bis 06.08. nutzen</t>
  </si>
  <si>
    <t xml:space="preserve">Elektro Zubehör GmbH</t>
  </si>
  <si>
    <t xml:space="preserve">5512</t>
  </si>
  <si>
    <t xml:space="preserve">Lack &amp; Co</t>
  </si>
  <si>
    <t xml:space="preserve">5519</t>
  </si>
  <si>
    <t xml:space="preserve">5524</t>
  </si>
  <si>
    <t xml:space="preserve">Spedition Müller</t>
  </si>
  <si>
    <t xml:space="preserve">5530</t>
  </si>
  <si>
    <t xml:space="preserve">PERSONAL — monatlich wiederkehrend</t>
  </si>
  <si>
    <t xml:space="preserve">Gehälter und Lohnnebenkosten getrennt eintragen — sie haben oft unterschiedliche Fälligkeiten. Wiederholt sich automatisch in jeder passenden Woche. Fälligkeitstag max. 28 (Februar!).</t>
  </si>
  <si>
    <t xml:space="preserve">Bezeichnung</t>
  </si>
  <si>
    <t xml:space="preserve">Betrag / Monat</t>
  </si>
  <si>
    <t xml:space="preserve">Fälligkeitstag (1–28)</t>
  </si>
  <si>
    <t xml:space="preserve">Hinweis</t>
  </si>
  <si>
    <t xml:space="preserve">Gehälter (Netto-Auszahlung)</t>
  </si>
  <si>
    <t xml:space="preserve">Auszahlung am 28. für den laufenden Monat</t>
  </si>
  <si>
    <t xml:space="preserve">Sozialversicherung (AG + AN)</t>
  </si>
  <si>
    <t xml:space="preserve">SV-Beiträge, Fälligkeit Ende des Monats</t>
  </si>
  <si>
    <t xml:space="preserve">Vermögenswirksame Anlagen</t>
  </si>
  <si>
    <t xml:space="preserve">Lohnsteuer-Anmeldung</t>
  </si>
  <si>
    <t xml:space="preserve">0 = steht als eigener Posten in Tab 06 Steuern</t>
  </si>
  <si>
    <t xml:space="preserve">SUMME Personal / Monat:</t>
  </si>
  <si>
    <t xml:space="preserve">FIXKOSTEN — monatlich wiederkehrend</t>
  </si>
  <si>
    <t xml:space="preserve">Alles, was regelmäßig abgebucht wird. Kategorie steuert, in welcher Forecast-Zeile der Posten auftaucht. Kredite stehen separat in Tab 07.</t>
  </si>
  <si>
    <t xml:space="preserve">Kategorie</t>
  </si>
  <si>
    <t xml:space="preserve">Miete Halle &amp; Büro inkl. Nebenkosten</t>
  </si>
  <si>
    <t xml:space="preserve">Miete &amp; Nebenkosten</t>
  </si>
  <si>
    <t xml:space="preserve">IT, Telefon, Versicherungen, Beiträge</t>
  </si>
  <si>
    <t xml:space="preserve">Betrieb</t>
  </si>
  <si>
    <t xml:space="preserve">Leasing Maschinen &amp; Fuhrpark</t>
  </si>
  <si>
    <t xml:space="preserve">Fuhrpark &amp; Leasing</t>
  </si>
  <si>
    <t xml:space="preserve">Sonstiges (Beratung, Reinigung, Verbrauch)</t>
  </si>
  <si>
    <t xml:space="preserve">Sonstige Fixkosten</t>
  </si>
  <si>
    <t xml:space="preserve">SUMME Fixkosten / Monat:</t>
  </si>
  <si>
    <t xml:space="preserve">STEUERN — mit Datum</t>
  </si>
  <si>
    <t xml:space="preserve">Jede Steuerzahlung und jede Erstattung mit Datum. Fließt genau in der Woche des Datums in den Forecast. Stichtage: USt-Voranmeldung und Lohnsteuer = 10. des Folgemonats (Quartalszahler USt: 10.01./04./07./10.) · KSt/GewSt/ESt-Vorauszahlung = 10.03./06./09./12.</t>
  </si>
  <si>
    <t xml:space="preserve">Richtung</t>
  </si>
  <si>
    <t xml:space="preserve">Betrag</t>
  </si>
  <si>
    <t xml:space="preserve">Datum</t>
  </si>
  <si>
    <t xml:space="preserve">USt-Voranmeldung Juli</t>
  </si>
  <si>
    <t xml:space="preserve">Auszahlung</t>
  </si>
  <si>
    <t xml:space="preserve">Fällig 10.08.</t>
  </si>
  <si>
    <t xml:space="preserve">Lohnsteuer-Anmeldung Juli</t>
  </si>
  <si>
    <t xml:space="preserve">Lohnsteuer-Anmeldung August</t>
  </si>
  <si>
    <t xml:space="preserve">KSt/GewSt-Vorauszahlung Q3</t>
  </si>
  <si>
    <t xml:space="preserve">Quartals-Stichtag 10.09.</t>
  </si>
  <si>
    <t xml:space="preserve">USt-Voranmeldung August</t>
  </si>
  <si>
    <t xml:space="preserve">10.10. ist Samstag → 12.10.</t>
  </si>
  <si>
    <t xml:space="preserve">Lohnsteuer-Anmeldung September</t>
  </si>
  <si>
    <t xml:space="preserve">KREDITE — laufende Raten</t>
  </si>
  <si>
    <t xml:space="preserve">Monatliche Kreditraten (Tilgung + Zinsen) mit Fälligkeitstag. Liegen im Forecast UNTER der Free-Cashflow-Linie — sie gehören zur Finanzierung, nicht zum Betrieb. Neue Kreditauszahlungen oder Einlagen trägst du direkt im Forecast in der gelben Finanzierungs-Zeile ein.</t>
  </si>
  <si>
    <t xml:space="preserve">Kredit / Darlehen</t>
  </si>
  <si>
    <t xml:space="preserve">Rate / Monat</t>
  </si>
  <si>
    <t xml:space="preserve">Restschuld (Info)</t>
  </si>
  <si>
    <t xml:space="preserve">KfW-Investitionskredit</t>
  </si>
  <si>
    <t xml:space="preserve">Rate 15. des Monats</t>
  </si>
  <si>
    <t xml:space="preserve">Betriebsmittelkredit (getilgt)</t>
  </si>
  <si>
    <t xml:space="preserve">Läuft über Dispo-Linie, siehe Tab 01</t>
  </si>
  <si>
    <t xml:space="preserve">SUMME Raten / Monat:</t>
  </si>
  <si>
    <t xml:space="preserve">AUFTRÄGE — erwartete Zahlungseingänge (noch nicht fakturiert)</t>
  </si>
  <si>
    <t xml:space="preserve">Aus dem CRM oder der Auftragsliste. NUR Status »fix beauftragt« fließt in den Forecast — keine Wahrscheinlichkeiten, keine Hoffnung. Sobald die Rechnung geschrieben ist, wandert der Posten in Tab 02 Debitoren.</t>
  </si>
  <si>
    <t xml:space="preserve">Kunde / Projekt</t>
  </si>
  <si>
    <t xml:space="preserve">Status</t>
  </si>
  <si>
    <t xml:space="preserve">Auftragswert</t>
  </si>
  <si>
    <t xml:space="preserve">Erwarteter Zahlbetrag</t>
  </si>
  <si>
    <t xml:space="preserve">Erwartetes Zahlungsdatum</t>
  </si>
  <si>
    <t xml:space="preserve">Werkhalle Bauer KG</t>
  </si>
  <si>
    <t xml:space="preserve">fix beauftragt</t>
  </si>
  <si>
    <t xml:space="preserve">Abschlagszahlung 50 % bei Baubeginn</t>
  </si>
  <si>
    <t xml:space="preserve">Umbau Praxis Dr. Sommer</t>
  </si>
  <si>
    <t xml:space="preserve">Zahlung nach Abnahme</t>
  </si>
  <si>
    <t xml:space="preserve">Rahmenvertrag Stadtwerke</t>
  </si>
  <si>
    <t xml:space="preserve">wahrscheinlich</t>
  </si>
  <si>
    <t xml:space="preserve">NICHT im Plan — erst bei Beauftragung Status ändern</t>
  </si>
  <si>
    <t xml:space="preserve">SUMME fix beauftragt (Zahlbeträge):</t>
  </si>
  <si>
    <t xml:space="preserve">13-WOCHEN-FORECAST</t>
  </si>
  <si>
    <t xml:space="preserve">Kontrollbereich: Startdatum ändern → der Plan rolliert. Alle terminierten Posten ordnen sich neu zu, nichts wird kopiert.</t>
  </si>
  <si>
    <t xml:space="preserve">Startdatum (Montag der Woche 1):</t>
  </si>
  <si>
    <t xml:space="preserve">Monatliche Fixkosten (Ampel-Schwelle):</t>
  </si>
  <si>
    <t xml:space="preserve">Gesamt</t>
  </si>
  <si>
    <t xml:space="preserve">KONTOSTAND ANFANG</t>
  </si>
  <si>
    <t xml:space="preserve">EINZAHLUNGEN</t>
  </si>
  <si>
    <t xml:space="preserve">   Kundenzahlungen (aus Tab 02 Debitoren)</t>
  </si>
  <si>
    <t xml:space="preserve">   Aufträge fix beauftragt (aus Tab 08)</t>
  </si>
  <si>
    <t xml:space="preserve">   Weitere Einzahlungen (manuell)</t>
  </si>
  <si>
    <t xml:space="preserve">SUMME EINZAHLUNGEN</t>
  </si>
  <si>
    <t xml:space="preserve">AUSZAHLUNGEN — OPERATIV</t>
  </si>
  <si>
    <t xml:space="preserve">   Personal (aus Tab 04)</t>
  </si>
  <si>
    <t xml:space="preserve">   Miete &amp; Nebenkosten (Tab 05)</t>
  </si>
  <si>
    <t xml:space="preserve">   Betrieb (Tab 05)</t>
  </si>
  <si>
    <t xml:space="preserve">   Fuhrpark &amp; Leasing (Tab 05)</t>
  </si>
  <si>
    <t xml:space="preserve">   Sonstige Fixkosten (Tab 05)</t>
  </si>
  <si>
    <t xml:space="preserve">   Lieferanten (aus Tab 03 Kreditoren)</t>
  </si>
  <si>
    <t xml:space="preserve">   Steuern (aus Tab 06, saldiert)</t>
  </si>
  <si>
    <t xml:space="preserve">   Weitere Auszahlungen (manuell)</t>
  </si>
  <si>
    <t xml:space="preserve">SUMME AUSZAHLUNGEN OPERATIV</t>
  </si>
  <si>
    <t xml:space="preserve">OPERATIVER CASHFLOW</t>
  </si>
  <si>
    <t xml:space="preserve">   Investitionen (+ Verkauf / − Kauf, manuell)</t>
  </si>
  <si>
    <t xml:space="preserve">FREE CASHFLOW</t>
  </si>
  <si>
    <t xml:space="preserve">   Kreditauszahlungen / Einlagen (+ manuell)</t>
  </si>
  <si>
    <t xml:space="preserve">   Kreditraten (aus Tab 07, −)</t>
  </si>
  <si>
    <t xml:space="preserve">CASHFLOW GESAMT</t>
  </si>
  <si>
    <t xml:space="preserve">KONTOSTAND ENDE</t>
  </si>
  <si>
    <t xml:space="preserve">   Verfügbarer Cash (Ende + Überziehungsrahmen)</t>
  </si>
  <si>
    <t xml:space="preserve">AMPEL</t>
  </si>
  <si>
    <t xml:space="preserve">   IST-Kontostand Ende (eintragen, wenn Woche vorbei)</t>
  </si>
  <si>
    <t xml:space="preserve">   Abweichung IST vs. Plan</t>
  </si>
  <si>
    <t xml:space="preserve">Gelb = Eingabe | Grün = kommt aus anderen Tabs | Steuer-Stichtage: Tab 06 | Nur »fix beauftragte« Aufträge fließen ein</t>
  </si>
  <si>
    <t xml:space="preserve">JG Finance | jg@joerggrimm.de | joerggrimm.de | Strategisches CFO-Sparring</t>
  </si>
  <si>
    <t xml:space="preserve">LIQUIDITÄTS-DASHBOARD</t>
  </si>
  <si>
    <t xml:space="preserve">Aktualisiert sich automatisch aus dem Forecast</t>
  </si>
  <si>
    <t xml:space="preserve">KENNZAHLEN</t>
  </si>
  <si>
    <t xml:space="preserve">Kontostand heute</t>
  </si>
  <si>
    <t xml:space="preserve">Kontostand Ende Woche 4 (30 Tage)</t>
  </si>
  <si>
    <t xml:space="preserve">Kontostand Ende Woche 8 (60 Tage)</t>
  </si>
  <si>
    <t xml:space="preserve">Kontostand Ende Woche 13 (90 Tage)</t>
  </si>
  <si>
    <t xml:space="preserve">Tiefster Kontostand (13 Wochen)</t>
  </si>
  <si>
    <t xml:space="preserve">Niedrigster verfügbarer Cash (inkl. Dispo)</t>
  </si>
  <si>
    <t xml:space="preserve">Einzahlungen gesamt (13 Wochen)</t>
  </si>
  <si>
    <t xml:space="preserve">Auszahlungen operativ gesamt</t>
  </si>
  <si>
    <t xml:space="preserve">Cashflow gesamt (13 Wochen)</t>
  </si>
  <si>
    <t xml:space="preserve">AMPEL-AUSBLICK</t>
  </si>
  <si>
    <t xml:space="preserve">30 Tage (Ende Woche 4)</t>
  </si>
  <si>
    <t xml:space="preserve">60 Tage (Ende Woche 8)</t>
  </si>
  <si>
    <t xml:space="preserve">90 Tage (Ende Woche 13)</t>
  </si>
  <si>
    <t xml:space="preserve">ERSTE WOCHE UNTER NULL</t>
  </si>
  <si>
    <t xml:space="preserve">Plan-Warnung</t>
  </si>
  <si>
    <t xml:space="preserve">WAS DU BEI GELB, ORANGE ODER ROT TUST (in dieser Reihenfolge)</t>
  </si>
  <si>
    <t xml:space="preserve">☐  Überfällige Kundenrechnungen: heute anrufen, nicht mahnen. Zusage mit Datum notieren.</t>
  </si>
  <si>
    <t xml:space="preserve">☐  Zahlungseingänge beschleunigen: Skonto anbieten (2 % für Zahlung in 3 Tagen).</t>
  </si>
  <si>
    <t xml:space="preserve">☐  Ausgaben staffeln: Welche Lieferantenrechnung kann 1–2 Wochen später? Anrufen, vereinbaren.</t>
  </si>
  <si>
    <t xml:space="preserve">☐  Neue Aufträge nur noch mit 30–50 % Anzahlung.</t>
  </si>
  <si>
    <t xml:space="preserve">☐  Kreditlinie prüfen: Dispo ausreichend? Hausbank früh ansprechen, nicht am Stichtag.</t>
  </si>
  <si>
    <t xml:space="preserve">☐  Investitionen verschieben: Was nicht überlebenswichtig ist, wandert nach hinten.</t>
  </si>
  <si>
    <t xml:space="preserve">Detail-Anleitung und Wochenroutine: Tab »Anleitung«.</t>
  </si>
  <si>
    <t xml:space="preserve">13-Wochen-Liquiditäts-Forecast — Anleitung</t>
  </si>
  <si>
    <t xml:space="preserve">Nicht BWA. Nicht Gewinn auf dem Papier. Sondern: Was ist wirklich auf dem Konto?</t>
  </si>
  <si>
    <t xml:space="preserve">1 | WARUM 13 WOCHEN?</t>
  </si>
  <si>
    <t xml:space="preserve">13 Wochen = ein Quartal. Lang genug, um bei einem Engpass noch zu reagieren. Kurz genug für die wöchentliche Pflege (20 Minuten). Und es ist die Sprache deiner Bank: Wer eine saubere 13-Wochen-Vorschau vorlegt, wird im Kreditgespräch anders behandelt.</t>
  </si>
  <si>
    <t xml:space="preserve">2 | AUFBAU — WIE IM CONTROLLING ÜBLICH: 8 INPUT-TABS + FORECAST</t>
  </si>
  <si>
    <t xml:space="preserve">01 Bank: Kontostände + Überziehungsrahmen. 02 Debitoren: offene Kundenrechnungen mit ERWARTETEM Zahlungseingang. 03 Kreditoren: offene Lieferantenrechnungen mit geplantem Zahlungstermin. 04 Personal: Gehälter und Nebenkosten. 05 Fixkosten: regelmäßige Abbuchungen. 06 Steuern: mit Datum. 07 Kredite: laufende Raten. 08 Aufträge: nur fix beauftragte fließen ein.</t>
  </si>
  <si>
    <t xml:space="preserve">Der Forecast zieht sich alles automatisch zusammen: terminierte Posten landen per Formel in der richtigen Woche, monatliche Kosten wiederholen sich am Fälligkeitstag.</t>
  </si>
  <si>
    <t xml:space="preserve">3 | EINRICHTUNG (einmalig, ca. 20 Minuten)</t>
  </si>
  <si>
    <t xml:space="preserve">a) Tab 01: Kontostände und Dispo eintragen. b) Tab 02 und 03: alle offenen Posten — wichtig ist der realistische Zahlungstermin, nicht das Fälligkeitsdatum. c) Tabs 04–07: laufende Zahlungen. d) Tab 08: Aufträge mit Status. e) Im Forecast oben: Startdatum (kommender Montag) und Monatsfixkosten für die Ampel.</t>
  </si>
  <si>
    <t xml:space="preserve">4 | WOCHENROUTINE (montags, ca. 20 Minuten — hier sterben solche Pläne sonst)</t>
  </si>
  <si>
    <t xml:space="preserve">1) Vergangene Woche: IST-Kontostand in die Zeile 40 im Forecast eintragen. Die Abweichung zeigt dir, wo deine Annahmen daneben lagen. 2) Tab 01: Salden aktualisieren. 3) Forecast oben: Startdatum auf den heutigen Montag setzen — alle terminierten Posten rutschen automatisch mit, du kopierst NICHTS. 4) Debitoren und Kreditoren abgleichen: Bezahltes raus, Neues rein, Zusagen aktualisieren. 5) Dashboard checken: Wann wird es gelb, orange, rot? Was verschiebst du diese Woche?</t>
  </si>
  <si>
    <t xml:space="preserve">5 | STEUER-STICHTAGE (die am häufigsten vergessenen Posten)</t>
  </si>
  <si>
    <t xml:space="preserve">USt-Voranmeldung: 10. des Folgemonats (Quartalszahler: 10.01. / 10.04. / 10.07. / 10.10.). Lohnsteuer-Anmeldung: 10. des Folgemonats. KSt-/GewSt-/ESt-Vorauszahlung: 10.03. / 10.06. / 10.09. / 10.12. Fällt der 10. auf ein Wochenende, gilt der nächste Werktag. Jeden Termin in Tab 06 eintragen, sobald die Zahllast feststeht.</t>
  </si>
  <si>
    <t xml:space="preserve">6 | DIE DREI KILLER-FEHLER</t>
  </si>
  <si>
    <t xml:space="preserve">1) Wunsch statt Realität bei Zahlungsterminen: Der Großkunde mit 30 Tagen Zahlungsziel, der seit Jahren in 55 zahlt, gehört mit 55 Tagen in den Plan. 2) USt-Voranmeldung vergessen: die fünfstellige Zahlung ans Finanzamt ist der Klassiker unter den Liquiditätsunfällen. 3) Monatlich statt wöchentlich pflegen: Ein 13-Wochen-Plan, der nicht rolliert, ist keine Vorschau, sondern eine Schätzung aus dem letzten Monat. 20 Minuten, jeden Montag, nicht verhandelbar.</t>
  </si>
  <si>
    <t xml:space="preserve">7 | REGELN, DIE DICH VOR ÄRGER BEWAHREN</t>
  </si>
  <si>
    <t xml:space="preserve">Nur fix beauftragte oder fakturierte Posten — Hoffnung ist keine Zahlung. Konservativ planen: Eingänge eher später und niedriger, Ausgänge eher früher und höher. Fälligkeitstag bei Dauerzahlungen max. 28, sonst fällt der Posten im Februar aus dem Raster. Posten ohne Datum fließen NICHT in den Plan — der Checks-Tab zeigt, was außerhalb des Fensters liegt. Einmal pro Woche den Kontostand gegen das Online-Banking prüfen.</t>
  </si>
  <si>
    <t xml:space="preserve">8 | NÄCHSTE STUFE</t>
  </si>
  <si>
    <t xml:space="preserve">Dieses Tool zeigt dir, wo du stehst. Wenn Liquiditätsplanung, Reporting und Mahnwesen bei dir System haben sollen statt Bastellösung — reden wir. 30 Minuten, kostenlos, konkret: https://jrggrimm.youcanbook.me/ | https://joerggrimm.de</t>
  </si>
  <si>
    <t xml:space="preserve">SELBSTPRÜFUNG</t>
  </si>
  <si>
    <t xml:space="preserve">Läuft automatisch. ⚠️ heißt: Eine Verknüpfung stimmt nicht mehr — meist nach manuellem Überschreiben einer Formel-Zelle.</t>
  </si>
  <si>
    <t xml:space="preserve">PRÜFPROTOKOLL</t>
  </si>
  <si>
    <t xml:space="preserve">Debitoren im Fenster = Forecast-Zeile Kundenzahlungen</t>
  </si>
  <si>
    <t xml:space="preserve">Kreditoren im Fenster = Forecast-Zeile Lieferanten</t>
  </si>
  <si>
    <t xml:space="preserve">Aufträge fix im Fenster = Forecast-Zeile Aufträge</t>
  </si>
  <si>
    <t xml:space="preserve">Kontostand-Kette: Ende einer Woche = Anfang der nächsten</t>
  </si>
  <si>
    <t xml:space="preserve">Ende Woche 13 = Anfang Woche 1 + Cashflow gesamt</t>
  </si>
  <si>
    <t xml:space="preserve">CF gesamt = Operativ + Investition + Finanzierung</t>
  </si>
  <si>
    <t xml:space="preserve">GESAMT</t>
  </si>
  <si>
    <t xml:space="preserve">INFO — POSTEN, DIE (NOCH) NICHT IM PLAN STEHEN</t>
  </si>
  <si>
    <t xml:space="preserve">Debitoren ohne erwartetes Zahlungsdatum</t>
  </si>
  <si>
    <t xml:space="preserve">Debitoren außerhalb des 13-Wochen-Fensters</t>
  </si>
  <si>
    <t xml:space="preserve">Kreditoren ohne Zahlungstermin</t>
  </si>
  <si>
    <t xml:space="preserve">Kreditoren außerhalb des Fensters</t>
  </si>
  <si>
    <t xml:space="preserve">Aufträge fix beauftragt ohne Datum</t>
  </si>
  <si>
    <t xml:space="preserve">Aufträge fix außerhalb des Fensters</t>
  </si>
  <si>
    <t xml:space="preserve">Diese Posten verschwinden nicht — sie stehen nur (noch) nicht im Plan. Datum eintragen oder Fenster rollieren, dann greifen sie.</t>
  </si>
</sst>
</file>

<file path=xl/styles.xml><?xml version="1.0" encoding="utf-8"?>
<styleSheet xmlns="http://schemas.openxmlformats.org/spreadsheetml/2006/main">
  <numFmts count="5">
    <numFmt numFmtId="164" formatCode="General"/>
    <numFmt numFmtId="165" formatCode="#,##0&quot; €&quot;"/>
    <numFmt numFmtId="166" formatCode="dd/mm/yyyy"/>
    <numFmt numFmtId="167" formatCode="0"/>
    <numFmt numFmtId="168" formatCode="dd/mm/"/>
  </numFmts>
  <fonts count="14">
    <font>
      <sz val="11"/>
      <color theme="1"/>
      <name val="Calibri"/>
      <family val="2"/>
      <charset val="1"/>
    </font>
    <font>
      <sz val="10"/>
      <name val="Arial"/>
      <family val="0"/>
    </font>
    <font>
      <sz val="10"/>
      <name val="Arial"/>
      <family val="0"/>
    </font>
    <font>
      <sz val="10"/>
      <name val="Arial"/>
      <family val="0"/>
    </font>
    <font>
      <b val="true"/>
      <sz val="14"/>
      <color rgb="FF1B2A4A"/>
      <name val="Cambria"/>
      <family val="0"/>
      <charset val="1"/>
    </font>
    <font>
      <sz val="10"/>
      <color rgb="FF1B2A4A"/>
      <name val="Cambria"/>
      <family val="0"/>
      <charset val="1"/>
    </font>
    <font>
      <b val="true"/>
      <sz val="11"/>
      <color rgb="FFFFFFFF"/>
      <name val="Cambria"/>
      <family val="0"/>
      <charset val="1"/>
    </font>
    <font>
      <b val="true"/>
      <sz val="11"/>
      <name val="Cambria"/>
      <family val="0"/>
      <charset val="1"/>
    </font>
    <font>
      <sz val="11"/>
      <color rgb="FF0000FF"/>
      <name val="Cambria"/>
      <family val="0"/>
      <charset val="1"/>
    </font>
    <font>
      <sz val="10"/>
      <name val="Arial"/>
      <family val="2"/>
    </font>
    <font>
      <sz val="9"/>
      <color rgb="FFFFFFFF"/>
      <name val="Cambria"/>
      <family val="0"/>
      <charset val="1"/>
    </font>
    <font>
      <sz val="11"/>
      <color rgb="FF006100"/>
      <name val="Cambria"/>
      <family val="0"/>
      <charset val="1"/>
    </font>
    <font>
      <b val="true"/>
      <sz val="11"/>
      <color rgb="FF1B2A4A"/>
      <name val="Cambria"/>
      <family val="0"/>
      <charset val="1"/>
    </font>
    <font>
      <sz val="10"/>
      <name val="Cambria"/>
      <family val="0"/>
      <charset val="1"/>
    </font>
  </fonts>
  <fills count="8">
    <fill>
      <patternFill patternType="none"/>
    </fill>
    <fill>
      <patternFill patternType="gray125"/>
    </fill>
    <fill>
      <patternFill patternType="solid">
        <fgColor rgb="FF2D4A7A"/>
        <bgColor rgb="FF1B2A4A"/>
      </patternFill>
    </fill>
    <fill>
      <patternFill patternType="solid">
        <fgColor rgb="FFFFF2CC"/>
        <bgColor rgb="FFFFE699"/>
      </patternFill>
    </fill>
    <fill>
      <patternFill patternType="solid">
        <fgColor rgb="FFD6E4F0"/>
        <bgColor rgb="FFD9D9D9"/>
      </patternFill>
    </fill>
    <fill>
      <patternFill patternType="solid">
        <fgColor rgb="FFC6EFCE"/>
        <bgColor rgb="FFD6E4F0"/>
      </patternFill>
    </fill>
    <fill>
      <patternFill patternType="solid">
        <fgColor rgb="FFFFC7CE"/>
        <bgColor rgb="FFD9D9D9"/>
      </patternFill>
    </fill>
    <fill>
      <patternFill patternType="solid">
        <fgColor rgb="FFD9D9D9"/>
        <bgColor rgb="FFD6E4F0"/>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xf numFmtId="164" fontId="6" fillId="2" borderId="0" xfId="0" applyFont="true" applyBorder="false" applyAlignment="true" applyProtection="false">
      <alignment horizontal="general" vertical="center" textRotation="0" wrapText="true" indent="0" shrinkToFit="false"/>
      <protection locked="true" hidden="false"/>
    </xf>
    <xf numFmtId="164" fontId="8" fillId="3" borderId="0" xfId="0" applyFont="true" applyBorder="false" applyAlignment="false" applyProtection="false">
      <alignment horizontal="general" vertical="bottom" textRotation="0" wrapText="false" indent="0" shrinkToFit="false"/>
      <protection locked="true" hidden="false"/>
    </xf>
    <xf numFmtId="165" fontId="8" fillId="3"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7" fillId="4" borderId="0" xfId="0" applyFont="true" applyBorder="false" applyAlignment="false" applyProtection="false">
      <alignment horizontal="general" vertical="bottom" textRotation="0" wrapText="false" indent="0" shrinkToFit="false"/>
      <protection locked="true" hidden="false"/>
    </xf>
    <xf numFmtId="165" fontId="7" fillId="4" borderId="0" xfId="0" applyFont="true" applyBorder="false" applyAlignment="false" applyProtection="false">
      <alignment horizontal="general" vertical="bottom" textRotation="0" wrapText="false" indent="0" shrinkToFit="false"/>
      <protection locked="true" hidden="false"/>
    </xf>
    <xf numFmtId="166" fontId="8" fillId="3"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7" fontId="8" fillId="3"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true" applyProtection="false">
      <alignment horizontal="center" vertical="bottom" textRotation="0" wrapText="false" indent="0" shrinkToFit="false"/>
      <protection locked="true" hidden="false"/>
    </xf>
    <xf numFmtId="168" fontId="10" fillId="2" borderId="0" xfId="0" applyFont="true" applyBorder="false" applyAlignment="true" applyProtection="false">
      <alignment horizontal="center" vertical="bottom" textRotation="0" wrapText="false" indent="0" shrinkToFit="false"/>
      <protection locked="true" hidden="false"/>
    </xf>
    <xf numFmtId="165" fontId="11" fillId="4" borderId="0" xfId="0" applyFont="true" applyBorder="false" applyAlignment="false" applyProtection="false">
      <alignment horizontal="general" vertical="bottom" textRotation="0" wrapText="false" indent="0" shrinkToFit="false"/>
      <protection locked="true" hidden="false"/>
    </xf>
    <xf numFmtId="164" fontId="7" fillId="2"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7" fillId="5" borderId="0" xfId="0" applyFont="true" applyBorder="false" applyAlignment="false" applyProtection="false">
      <alignment horizontal="general" vertical="bottom" textRotation="0" wrapText="false" indent="0" shrinkToFit="false"/>
      <protection locked="true" hidden="false"/>
    </xf>
    <xf numFmtId="165" fontId="7" fillId="5" borderId="0" xfId="0" applyFont="true" applyBorder="false" applyAlignment="false" applyProtection="false">
      <alignment horizontal="general" vertical="bottom" textRotation="0" wrapText="false" indent="0" shrinkToFit="false"/>
      <protection locked="true" hidden="false"/>
    </xf>
    <xf numFmtId="165" fontId="0" fillId="5" borderId="0" xfId="0" applyFont="false" applyBorder="false" applyAlignment="false" applyProtection="false">
      <alignment horizontal="general" vertical="bottom" textRotation="0" wrapText="false" indent="0" shrinkToFit="false"/>
      <protection locked="true" hidden="false"/>
    </xf>
    <xf numFmtId="164" fontId="7" fillId="6" borderId="0" xfId="0" applyFont="true" applyBorder="false" applyAlignment="false" applyProtection="false">
      <alignment horizontal="general" vertical="bottom" textRotation="0" wrapText="false" indent="0" shrinkToFit="false"/>
      <protection locked="true" hidden="false"/>
    </xf>
    <xf numFmtId="165" fontId="7" fillId="6" borderId="0" xfId="0" applyFont="true" applyBorder="false" applyAlignment="false" applyProtection="false">
      <alignment horizontal="general" vertical="bottom" textRotation="0" wrapText="false" indent="0" shrinkToFit="false"/>
      <protection locked="true" hidden="false"/>
    </xf>
    <xf numFmtId="165" fontId="0" fillId="6" borderId="0" xfId="0" applyFont="false" applyBorder="false" applyAlignment="false" applyProtection="false">
      <alignment horizontal="general" vertical="bottom" textRotation="0" wrapText="false" indent="0" shrinkToFit="false"/>
      <protection locked="true" hidden="false"/>
    </xf>
    <xf numFmtId="164" fontId="7" fillId="7" borderId="0" xfId="0" applyFont="true" applyBorder="false" applyAlignment="false" applyProtection="false">
      <alignment horizontal="general" vertical="bottom" textRotation="0" wrapText="false" indent="0" shrinkToFit="false"/>
      <protection locked="true" hidden="false"/>
    </xf>
    <xf numFmtId="165" fontId="7" fillId="7" borderId="0" xfId="0" applyFont="true" applyBorder="false" applyAlignment="false" applyProtection="false">
      <alignment horizontal="general" vertical="bottom" textRotation="0" wrapText="false" indent="0" shrinkToFit="false"/>
      <protection locked="true" hidden="false"/>
    </xf>
    <xf numFmtId="165" fontId="0" fillId="7" borderId="0" xfId="0" applyFont="false" applyBorder="false" applyAlignment="false" applyProtection="false">
      <alignment horizontal="general" vertical="bottom" textRotation="0" wrapText="false" indent="0" shrinkToFit="false"/>
      <protection locked="true" hidden="false"/>
    </xf>
    <xf numFmtId="165" fontId="0" fillId="4"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6100"/>
      <rgbColor rgb="FF000080"/>
      <rgbColor rgb="FF808000"/>
      <rgbColor rgb="FF800080"/>
      <rgbColor rgb="FF008080"/>
      <rgbColor rgb="FFC0C0C0"/>
      <rgbColor rgb="FF808080"/>
      <rgbColor rgb="FF9999FF"/>
      <rgbColor rgb="FF993366"/>
      <rgbColor rgb="FFFFF2CC"/>
      <rgbColor rgb="FFD6E4F0"/>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6EFCE"/>
      <rgbColor rgb="FFFFE6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D4A7A"/>
      <rgbColor rgb="FF1B2A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comments" Target="../comments10.xml"/><Relationship Id="rId2" Type="http://schemas.openxmlformats.org/officeDocument/2006/relationships/vmlDrawing" Target="../drawings/vmlDrawing9.v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vmlDrawing" Target="../drawings/vmlDrawing3.v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vmlDrawing" Target="../drawings/vmlDrawing4.vm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vmlDrawing" Target="../drawings/vmlDrawing5.v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vmlDrawing" Target="../drawings/vmlDrawing6.vml"/>
</Relationships>
</file>

<file path=xl/worksheets/_rels/sheet8.xml.rels><?xml version="1.0" encoding="UTF-8"?>
<Relationships xmlns="http://schemas.openxmlformats.org/package/2006/relationships"><Relationship Id="rId1" Type="http://schemas.openxmlformats.org/officeDocument/2006/relationships/comments" Target="../comments8.xml"/><Relationship Id="rId2" Type="http://schemas.openxmlformats.org/officeDocument/2006/relationships/vmlDrawing" Target="../drawings/vmlDrawing7.vml"/>
</Relationships>
</file>

<file path=xl/worksheets/_rels/sheet9.xml.rels><?xml version="1.0" encoding="UTF-8"?>
<Relationships xmlns="http://schemas.openxmlformats.org/package/2006/relationships"><Relationship Id="rId1" Type="http://schemas.openxmlformats.org/officeDocument/2006/relationships/comments" Target="../comments9.xml"/><Relationship Id="rId2" Type="http://schemas.openxmlformats.org/officeDocument/2006/relationships/vmlDrawing" Target="../drawings/vmlDrawing8.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B2A4A"/>
    <pageSetUpPr fitToPage="false"/>
  </sheetPr>
  <dimension ref="B2:D3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43359375" defaultRowHeight="15" customHeight="false" zeroHeight="false" outlineLevelRow="0" outlineLevelCol="0"/>
  <cols>
    <col collapsed="false" customWidth="true" hidden="false" outlineLevel="0" max="1" min="1" style="0" width="3"/>
    <col collapsed="false" customWidth="true" hidden="false" outlineLevel="0" max="2" min="2" style="0" width="50"/>
    <col collapsed="false" customWidth="true" hidden="false" outlineLevel="0" max="3" min="3" style="0" width="20"/>
    <col collapsed="false" customWidth="true" hidden="false" outlineLevel="0" max="4" min="4" style="0" width="50"/>
  </cols>
  <sheetData>
    <row r="2" customFormat="false" ht="17.35" hidden="false" customHeight="false" outlineLevel="0" collapsed="false">
      <c r="B2" s="1" t="s">
        <v>0</v>
      </c>
    </row>
    <row r="3" customFormat="false" ht="15" hidden="false" customHeight="false" outlineLevel="0" collapsed="false">
      <c r="B3" s="2" t="s">
        <v>1</v>
      </c>
    </row>
    <row r="4" customFormat="false" ht="15" hidden="false" customHeight="false" outlineLevel="0" collapsed="false">
      <c r="B4" s="2" t="s">
        <v>2</v>
      </c>
    </row>
    <row r="6" customFormat="false" ht="15" hidden="false" customHeight="false" outlineLevel="0" collapsed="false">
      <c r="B6" s="3" t="s">
        <v>3</v>
      </c>
      <c r="C6" s="3"/>
      <c r="D6" s="3"/>
    </row>
    <row r="8" customFormat="false" ht="15" hidden="false" customHeight="false" outlineLevel="0" collapsed="false">
      <c r="B8" s="4" t="s">
        <v>4</v>
      </c>
    </row>
    <row r="9" customFormat="false" ht="30" hidden="false" customHeight="true" outlineLevel="0" collapsed="false">
      <c r="B9" s="5" t="s">
        <v>5</v>
      </c>
    </row>
    <row r="10" customFormat="false" ht="15" hidden="false" customHeight="false" outlineLevel="0" collapsed="false">
      <c r="B10" s="4" t="s">
        <v>6</v>
      </c>
    </row>
    <row r="11" customFormat="false" ht="30" hidden="false" customHeight="true" outlineLevel="0" collapsed="false">
      <c r="B11" s="5" t="s">
        <v>7</v>
      </c>
    </row>
    <row r="12" customFormat="false" ht="15" hidden="false" customHeight="false" outlineLevel="0" collapsed="false">
      <c r="B12" s="4" t="s">
        <v>8</v>
      </c>
    </row>
    <row r="13" customFormat="false" ht="30" hidden="false" customHeight="true" outlineLevel="0" collapsed="false">
      <c r="B13" s="5" t="s">
        <v>9</v>
      </c>
    </row>
    <row r="15" customFormat="false" ht="15" hidden="false" customHeight="false" outlineLevel="0" collapsed="false">
      <c r="B15" s="3" t="s">
        <v>10</v>
      </c>
      <c r="C15" s="3"/>
      <c r="D15" s="3"/>
    </row>
    <row r="16" customFormat="false" ht="15" hidden="false" customHeight="false" outlineLevel="0" collapsed="false">
      <c r="B16" s="4" t="s">
        <v>11</v>
      </c>
      <c r="C16" s="0" t="e">
        <f aca="false">deine eingabe</f>
        <v>#VALUE!</v>
      </c>
    </row>
    <row r="17" customFormat="false" ht="15" hidden="false" customHeight="false" outlineLevel="0" collapsed="false">
      <c r="B17" s="4" t="s">
        <v>12</v>
      </c>
      <c r="C17" s="0" t="e">
        <f aca="false">formel, wird berechnet — nicht ändern</f>
        <v>#N/A</v>
      </c>
    </row>
    <row r="18" customFormat="false" ht="15" hidden="false" customHeight="false" outlineLevel="0" collapsed="false">
      <c r="B18" s="4" t="s">
        <v>13</v>
      </c>
      <c r="C18" s="0" t="e">
        <f aca="false">kommt aus einem anderen tab</f>
        <v>#VALUE!</v>
      </c>
    </row>
    <row r="20" customFormat="false" ht="15" hidden="false" customHeight="false" outlineLevel="0" collapsed="false">
      <c r="B20" s="3" t="s">
        <v>14</v>
      </c>
      <c r="C20" s="3"/>
      <c r="D20" s="3"/>
    </row>
    <row r="21" customFormat="false" ht="15" hidden="false" customHeight="false" outlineLevel="0" collapsed="false">
      <c r="B21" s="0" t="s">
        <v>15</v>
      </c>
      <c r="C21" s="0" t="s">
        <v>16</v>
      </c>
    </row>
    <row r="22" customFormat="false" ht="15" hidden="false" customHeight="false" outlineLevel="0" collapsed="false">
      <c r="B22" s="0" t="s">
        <v>17</v>
      </c>
      <c r="C22" s="0" t="s">
        <v>18</v>
      </c>
    </row>
    <row r="23" customFormat="false" ht="15" hidden="false" customHeight="false" outlineLevel="0" collapsed="false">
      <c r="B23" s="0" t="s">
        <v>19</v>
      </c>
      <c r="C23" s="0" t="s">
        <v>20</v>
      </c>
    </row>
    <row r="24" customFormat="false" ht="15" hidden="false" customHeight="false" outlineLevel="0" collapsed="false">
      <c r="B24" s="0" t="s">
        <v>21</v>
      </c>
      <c r="C24" s="0" t="s">
        <v>22</v>
      </c>
    </row>
    <row r="25" customFormat="false" ht="15" hidden="false" customHeight="false" outlineLevel="0" collapsed="false">
      <c r="B25" s="0" t="s">
        <v>23</v>
      </c>
      <c r="C25" s="0" t="s">
        <v>24</v>
      </c>
    </row>
    <row r="27" customFormat="false" ht="15" hidden="false" customHeight="false" outlineLevel="0" collapsed="false">
      <c r="B27" s="4" t="s">
        <v>25</v>
      </c>
    </row>
    <row r="29" customFormat="false" ht="15" hidden="false" customHeight="false" outlineLevel="0" collapsed="false">
      <c r="B29" s="0" t="s">
        <v>26</v>
      </c>
    </row>
    <row r="30" customFormat="false" ht="15" hidden="false" customHeight="false" outlineLevel="0" collapsed="false">
      <c r="B30" s="0" t="s">
        <v>27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D4A7A"/>
    <pageSetUpPr fitToPage="false"/>
  </sheetPr>
  <dimension ref="B1:P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7" topLeftCell="C8" activePane="bottomRight" state="frozen"/>
      <selection pane="topLeft" activeCell="A1" activeCellId="0" sqref="A1"/>
      <selection pane="topRight" activeCell="C1" activeCellId="0" sqref="C1"/>
      <selection pane="bottomLeft" activeCell="A8" activeCellId="0" sqref="A8"/>
      <selection pane="bottomRight" activeCell="A1" activeCellId="0" sqref="A1"/>
    </sheetView>
  </sheetViews>
  <sheetFormatPr defaultColWidth="8.43359375" defaultRowHeight="15" customHeight="false" zeroHeight="false" outlineLevelRow="0" outlineLevelCol="0"/>
  <cols>
    <col collapsed="false" customWidth="true" hidden="false" outlineLevel="0" max="1" min="1" style="0" width="2"/>
    <col collapsed="false" customWidth="true" hidden="false" outlineLevel="0" max="2" min="2" style="0" width="42"/>
    <col collapsed="false" customWidth="true" hidden="false" outlineLevel="0" max="16" min="3" style="0" width="13.5"/>
  </cols>
  <sheetData>
    <row r="1" customFormat="false" ht="17.35" hidden="false" customHeight="false" outlineLevel="0" collapsed="false">
      <c r="B1" s="1" t="s">
        <v>154</v>
      </c>
    </row>
    <row r="2" customFormat="false" ht="15" hidden="false" customHeight="false" outlineLevel="0" collapsed="false">
      <c r="B2" s="2" t="s">
        <v>155</v>
      </c>
    </row>
    <row r="4" customFormat="false" ht="15" hidden="false" customHeight="false" outlineLevel="0" collapsed="false">
      <c r="B4" s="4" t="s">
        <v>156</v>
      </c>
      <c r="D4" s="13" t="n">
        <v>46230</v>
      </c>
    </row>
    <row r="5" customFormat="false" ht="15" hidden="false" customHeight="false" outlineLevel="0" collapsed="false">
      <c r="B5" s="4" t="s">
        <v>157</v>
      </c>
      <c r="D5" s="9" t="n">
        <v>70000</v>
      </c>
    </row>
    <row r="6" customFormat="false" ht="15" hidden="false" customHeight="false" outlineLevel="0" collapsed="false">
      <c r="C6" s="16" t="e">
        <f aca="false">"Woche 1 · KW "&amp;isoweeknum(C7)</f>
        <v>#NAME?</v>
      </c>
      <c r="D6" s="16" t="e">
        <f aca="false">"Woche 2 · KW "&amp;isoweeknum(D7)</f>
        <v>#NAME?</v>
      </c>
      <c r="E6" s="16" t="e">
        <f aca="false">"Woche 3 · KW "&amp;isoweeknum(E7)</f>
        <v>#NAME?</v>
      </c>
      <c r="F6" s="16" t="e">
        <f aca="false">"Woche 4 · KW "&amp;isoweeknum(F7)</f>
        <v>#NAME?</v>
      </c>
      <c r="G6" s="16" t="e">
        <f aca="false">"Woche 5 · KW "&amp;isoweeknum(G7)</f>
        <v>#NAME?</v>
      </c>
      <c r="H6" s="16" t="e">
        <f aca="false">"Woche 6 · KW "&amp;isoweeknum(H7)</f>
        <v>#NAME?</v>
      </c>
      <c r="I6" s="16" t="e">
        <f aca="false">"Woche 7 · KW "&amp;isoweeknum(I7)</f>
        <v>#NAME?</v>
      </c>
      <c r="J6" s="16" t="e">
        <f aca="false">"Woche 8 · KW "&amp;isoweeknum(J7)</f>
        <v>#NAME?</v>
      </c>
      <c r="K6" s="16" t="e">
        <f aca="false">"Woche 9 · KW "&amp;isoweeknum(K7)</f>
        <v>#NAME?</v>
      </c>
      <c r="L6" s="16" t="e">
        <f aca="false">"Woche 10 · KW "&amp;isoweeknum(L7)</f>
        <v>#NAME?</v>
      </c>
      <c r="M6" s="16" t="e">
        <f aca="false">"Woche 11 · KW "&amp;isoweeknum(M7)</f>
        <v>#NAME?</v>
      </c>
      <c r="N6" s="16" t="e">
        <f aca="false">"Woche 12 · KW "&amp;isoweeknum(N7)</f>
        <v>#NAME?</v>
      </c>
      <c r="O6" s="16" t="e">
        <f aca="false">"Woche 13 · KW "&amp;isoweeknum(O7)</f>
        <v>#NAME?</v>
      </c>
      <c r="P6" s="16" t="s">
        <v>158</v>
      </c>
    </row>
    <row r="7" customFormat="false" ht="15" hidden="false" customHeight="false" outlineLevel="0" collapsed="false">
      <c r="C7" s="17" t="n">
        <f aca="false">Startdatum</f>
        <v>46230</v>
      </c>
      <c r="D7" s="17" t="n">
        <f aca="false">C7+7</f>
        <v>46237</v>
      </c>
      <c r="E7" s="17" t="n">
        <f aca="false">D7+7</f>
        <v>46244</v>
      </c>
      <c r="F7" s="17" t="n">
        <f aca="false">E7+7</f>
        <v>46251</v>
      </c>
      <c r="G7" s="17" t="n">
        <f aca="false">F7+7</f>
        <v>46258</v>
      </c>
      <c r="H7" s="17" t="n">
        <f aca="false">G7+7</f>
        <v>46265</v>
      </c>
      <c r="I7" s="17" t="n">
        <f aca="false">H7+7</f>
        <v>46272</v>
      </c>
      <c r="J7" s="17" t="n">
        <f aca="false">I7+7</f>
        <v>46279</v>
      </c>
      <c r="K7" s="17" t="n">
        <f aca="false">J7+7</f>
        <v>46286</v>
      </c>
      <c r="L7" s="17" t="n">
        <f aca="false">K7+7</f>
        <v>46293</v>
      </c>
      <c r="M7" s="17" t="n">
        <f aca="false">L7+7</f>
        <v>46300</v>
      </c>
      <c r="N7" s="17" t="n">
        <f aca="false">M7+7</f>
        <v>46307</v>
      </c>
      <c r="O7" s="17" t="n">
        <f aca="false">N7+7</f>
        <v>46314</v>
      </c>
    </row>
    <row r="9" customFormat="false" ht="15" hidden="false" customHeight="false" outlineLevel="0" collapsed="false">
      <c r="B9" s="11" t="s">
        <v>159</v>
      </c>
      <c r="C9" s="18" t="n">
        <f aca="false">KontostandHeute</f>
        <v>120000</v>
      </c>
      <c r="D9" s="12" t="n">
        <f aca="false">C36</f>
        <v>92600</v>
      </c>
      <c r="E9" s="12" t="n">
        <f aca="false">D36</f>
        <v>75100</v>
      </c>
      <c r="F9" s="12" t="n">
        <f aca="false">E36</f>
        <v>84800</v>
      </c>
      <c r="G9" s="12" t="n">
        <f aca="false">F36</f>
        <v>108800</v>
      </c>
      <c r="H9" s="12" t="n">
        <f aca="false">G36</f>
        <v>120300</v>
      </c>
      <c r="I9" s="12" t="n">
        <f aca="false">H36</f>
        <v>158200</v>
      </c>
      <c r="J9" s="12" t="n">
        <f aca="false">I36</f>
        <v>132100</v>
      </c>
      <c r="K9" s="12" t="n">
        <f aca="false">J36</f>
        <v>112600</v>
      </c>
      <c r="L9" s="12" t="n">
        <f aca="false">K36</f>
        <v>148600</v>
      </c>
      <c r="M9" s="12" t="n">
        <f aca="false">L36</f>
        <v>111600</v>
      </c>
      <c r="N9" s="12" t="n">
        <f aca="false">M36</f>
        <v>103600</v>
      </c>
      <c r="O9" s="12" t="n">
        <f aca="false">N36</f>
        <v>80700</v>
      </c>
      <c r="P9" s="10"/>
    </row>
    <row r="11" customFormat="false" ht="15" hidden="false" customHeight="false" outlineLevel="0" collapsed="false">
      <c r="B11" s="19" t="s">
        <v>160</v>
      </c>
      <c r="C11" s="20"/>
      <c r="D11" s="20"/>
      <c r="E11" s="20"/>
      <c r="F11" s="20"/>
      <c r="G11" s="20"/>
      <c r="H11" s="20"/>
      <c r="I11" s="20"/>
      <c r="J11" s="20"/>
      <c r="K11" s="20"/>
      <c r="L11" s="20"/>
      <c r="M11" s="20"/>
      <c r="N11" s="20"/>
      <c r="O11" s="20"/>
      <c r="P11" s="20"/>
    </row>
    <row r="12" customFormat="false" ht="15" hidden="false" customHeight="false" outlineLevel="0" collapsed="false">
      <c r="B12" s="0" t="s">
        <v>161</v>
      </c>
      <c r="C12" s="21" t="n">
        <f aca="false">SUMIFS('02 Debitoren'!$D$5:$D$60,'02 Debitoren'!$F$5:$F$60,"&gt;="&amp;C$7,'02 Debitoren'!$F$5:$F$60,"&lt;="&amp;C$7+6)</f>
        <v>48500</v>
      </c>
      <c r="D12" s="21" t="n">
        <f aca="false">SUMIFS('02 Debitoren'!$D$5:$D$60,'02 Debitoren'!$F$5:$F$60,"&gt;="&amp;D$7,'02 Debitoren'!$F$5:$F$60,"&lt;="&amp;D$7+6)</f>
        <v>0</v>
      </c>
      <c r="E12" s="21" t="n">
        <f aca="false">SUMIFS('02 Debitoren'!$D$5:$D$60,'02 Debitoren'!$F$5:$F$60,"&gt;="&amp;E$7,'02 Debitoren'!$F$5:$F$60,"&lt;="&amp;E$7+6)</f>
        <v>59800</v>
      </c>
      <c r="F12" s="21" t="n">
        <f aca="false">SUMIFS('02 Debitoren'!$D$5:$D$60,'02 Debitoren'!$F$5:$F$60,"&gt;="&amp;F$7,'02 Debitoren'!$F$5:$F$60,"&lt;="&amp;F$7+6)</f>
        <v>0</v>
      </c>
      <c r="G12" s="21" t="n">
        <f aca="false">SUMIFS('02 Debitoren'!$D$5:$D$60,'02 Debitoren'!$F$5:$F$60,"&gt;="&amp;G$7,'02 Debitoren'!$F$5:$F$60,"&lt;="&amp;G$7+6)</f>
        <v>75400</v>
      </c>
      <c r="H12" s="21" t="n">
        <f aca="false">SUMIFS('02 Debitoren'!$D$5:$D$60,'02 Debitoren'!$F$5:$F$60,"&gt;="&amp;H$7,'02 Debitoren'!$F$5:$F$60,"&lt;="&amp;H$7+6)</f>
        <v>61000</v>
      </c>
      <c r="I12" s="21" t="n">
        <f aca="false">SUMIFS('02 Debitoren'!$D$5:$D$60,'02 Debitoren'!$F$5:$F$60,"&gt;="&amp;I$7,'02 Debitoren'!$F$5:$F$60,"&lt;="&amp;I$7+6)</f>
        <v>0</v>
      </c>
      <c r="J12" s="21" t="n">
        <f aca="false">SUMIFS('02 Debitoren'!$D$5:$D$60,'02 Debitoren'!$F$5:$F$60,"&gt;="&amp;J$7,'02 Debitoren'!$F$5:$F$60,"&lt;="&amp;J$7+6)</f>
        <v>0</v>
      </c>
      <c r="K12" s="21" t="n">
        <f aca="false">SUMIFS('02 Debitoren'!$D$5:$D$60,'02 Debitoren'!$F$5:$F$60,"&gt;="&amp;K$7,'02 Debitoren'!$F$5:$F$60,"&lt;="&amp;K$7+6)</f>
        <v>0</v>
      </c>
      <c r="L12" s="21" t="n">
        <f aca="false">SUMIFS('02 Debitoren'!$D$5:$D$60,'02 Debitoren'!$F$5:$F$60,"&gt;="&amp;L$7,'02 Debitoren'!$F$5:$F$60,"&lt;="&amp;L$7+6)</f>
        <v>23600</v>
      </c>
      <c r="M12" s="21" t="n">
        <f aca="false">SUMIFS('02 Debitoren'!$D$5:$D$60,'02 Debitoren'!$F$5:$F$60,"&gt;="&amp;M$7,'02 Debitoren'!$F$5:$F$60,"&lt;="&amp;M$7+6)</f>
        <v>0</v>
      </c>
      <c r="N12" s="21" t="n">
        <f aca="false">SUMIFS('02 Debitoren'!$D$5:$D$60,'02 Debitoren'!$F$5:$F$60,"&gt;="&amp;N$7,'02 Debitoren'!$F$5:$F$60,"&lt;="&amp;N$7+6)</f>
        <v>0</v>
      </c>
      <c r="O12" s="21" t="n">
        <f aca="false">SUMIFS('02 Debitoren'!$D$5:$D$60,'02 Debitoren'!$F$5:$F$60,"&gt;="&amp;O$7,'02 Debitoren'!$F$5:$F$60,"&lt;="&amp;O$7+6)</f>
        <v>0</v>
      </c>
      <c r="P12" s="22" t="n">
        <f aca="false">SUM(C12:O12)</f>
        <v>268300</v>
      </c>
    </row>
    <row r="13" customFormat="false" ht="15" hidden="false" customHeight="false" outlineLevel="0" collapsed="false">
      <c r="B13" s="0" t="s">
        <v>162</v>
      </c>
      <c r="C13" s="21" t="n">
        <f aca="false">SUMIFS('08 Aufträge'!$D$5:$D$40,'08 Aufträge'!$B$5:$B$40,"fix beauftragt",'08 Aufträge'!$E$5:$E$40,"&gt;="&amp;C$7,'08 Aufträge'!$E$5:$E$40,"&lt;="&amp;C$7+6)</f>
        <v>0</v>
      </c>
      <c r="D13" s="21" t="n">
        <f aca="false">SUMIFS('08 Aufträge'!$D$5:$D$40,'08 Aufträge'!$B$5:$B$40,"fix beauftragt",'08 Aufträge'!$E$5:$E$40,"&gt;="&amp;D$7,'08 Aufträge'!$E$5:$E$40,"&lt;="&amp;D$7+6)</f>
        <v>0</v>
      </c>
      <c r="E13" s="21" t="n">
        <f aca="false">SUMIFS('08 Aufträge'!$D$5:$D$40,'08 Aufträge'!$B$5:$B$40,"fix beauftragt",'08 Aufträge'!$E$5:$E$40,"&gt;="&amp;E$7,'08 Aufträge'!$E$5:$E$40,"&lt;="&amp;E$7+6)</f>
        <v>0</v>
      </c>
      <c r="F13" s="21" t="n">
        <f aca="false">SUMIFS('08 Aufträge'!$D$5:$D$40,'08 Aufträge'!$B$5:$B$40,"fix beauftragt",'08 Aufträge'!$E$5:$E$40,"&gt;="&amp;F$7,'08 Aufträge'!$E$5:$E$40,"&lt;="&amp;F$7+6)</f>
        <v>24000</v>
      </c>
      <c r="G13" s="21" t="n">
        <f aca="false">SUMIFS('08 Aufträge'!$D$5:$D$40,'08 Aufträge'!$B$5:$B$40,"fix beauftragt",'08 Aufträge'!$E$5:$E$40,"&gt;="&amp;G$7,'08 Aufträge'!$E$5:$E$40,"&lt;="&amp;G$7+6)</f>
        <v>0</v>
      </c>
      <c r="H13" s="21" t="n">
        <f aca="false">SUMIFS('08 Aufträge'!$D$5:$D$40,'08 Aufträge'!$B$5:$B$40,"fix beauftragt",'08 Aufträge'!$E$5:$E$40,"&gt;="&amp;H$7,'08 Aufträge'!$E$5:$E$40,"&lt;="&amp;H$7+6)</f>
        <v>0</v>
      </c>
      <c r="I13" s="21" t="n">
        <f aca="false">SUMIFS('08 Aufträge'!$D$5:$D$40,'08 Aufträge'!$B$5:$B$40,"fix beauftragt",'08 Aufträge'!$E$5:$E$40,"&gt;="&amp;I$7,'08 Aufträge'!$E$5:$E$40,"&lt;="&amp;I$7+6)</f>
        <v>0</v>
      </c>
      <c r="J13" s="21" t="n">
        <f aca="false">SUMIFS('08 Aufträge'!$D$5:$D$40,'08 Aufträge'!$B$5:$B$40,"fix beauftragt",'08 Aufträge'!$E$5:$E$40,"&gt;="&amp;J$7,'08 Aufträge'!$E$5:$E$40,"&lt;="&amp;J$7+6)</f>
        <v>0</v>
      </c>
      <c r="K13" s="21" t="n">
        <f aca="false">SUMIFS('08 Aufträge'!$D$5:$D$40,'08 Aufträge'!$B$5:$B$40,"fix beauftragt",'08 Aufträge'!$E$5:$E$40,"&gt;="&amp;K$7,'08 Aufträge'!$E$5:$E$40,"&lt;="&amp;K$7+6)</f>
        <v>36000</v>
      </c>
      <c r="L13" s="21" t="n">
        <f aca="false">SUMIFS('08 Aufträge'!$D$5:$D$40,'08 Aufträge'!$B$5:$B$40,"fix beauftragt",'08 Aufträge'!$E$5:$E$40,"&gt;="&amp;L$7,'08 Aufträge'!$E$5:$E$40,"&lt;="&amp;L$7+6)</f>
        <v>0</v>
      </c>
      <c r="M13" s="21" t="n">
        <f aca="false">SUMIFS('08 Aufträge'!$D$5:$D$40,'08 Aufträge'!$B$5:$B$40,"fix beauftragt",'08 Aufträge'!$E$5:$E$40,"&gt;="&amp;M$7,'08 Aufträge'!$E$5:$E$40,"&lt;="&amp;M$7+6)</f>
        <v>0</v>
      </c>
      <c r="N13" s="21" t="n">
        <f aca="false">SUMIFS('08 Aufträge'!$D$5:$D$40,'08 Aufträge'!$B$5:$B$40,"fix beauftragt",'08 Aufträge'!$E$5:$E$40,"&gt;="&amp;N$7,'08 Aufträge'!$E$5:$E$40,"&lt;="&amp;N$7+6)</f>
        <v>0</v>
      </c>
      <c r="O13" s="21" t="n">
        <f aca="false">SUMIFS('08 Aufträge'!$D$5:$D$40,'08 Aufträge'!$B$5:$B$40,"fix beauftragt",'08 Aufträge'!$E$5:$E$40,"&gt;="&amp;O$7,'08 Aufträge'!$E$5:$E$40,"&lt;="&amp;O$7+6)</f>
        <v>0</v>
      </c>
      <c r="P13" s="22" t="n">
        <f aca="false">SUM(C13:O13)</f>
        <v>60000</v>
      </c>
    </row>
    <row r="14" customFormat="false" ht="15" hidden="false" customHeight="false" outlineLevel="0" collapsed="false">
      <c r="B14" s="0" t="s">
        <v>163</v>
      </c>
      <c r="C14" s="9" t="n">
        <v>0</v>
      </c>
      <c r="D14" s="9" t="n">
        <v>0</v>
      </c>
      <c r="E14" s="9" t="n">
        <v>0</v>
      </c>
      <c r="F14" s="9" t="n">
        <v>0</v>
      </c>
      <c r="G14" s="9" t="n">
        <v>0</v>
      </c>
      <c r="H14" s="9" t="n">
        <v>0</v>
      </c>
      <c r="I14" s="9" t="n">
        <v>0</v>
      </c>
      <c r="J14" s="9" t="n">
        <v>0</v>
      </c>
      <c r="K14" s="9" t="n">
        <v>0</v>
      </c>
      <c r="L14" s="9" t="n">
        <v>0</v>
      </c>
      <c r="M14" s="9" t="n">
        <v>0</v>
      </c>
      <c r="N14" s="9" t="n">
        <v>0</v>
      </c>
      <c r="O14" s="9" t="n">
        <v>0</v>
      </c>
      <c r="P14" s="22" t="n">
        <f aca="false">SUM(C14:O14)</f>
        <v>0</v>
      </c>
    </row>
    <row r="15" customFormat="false" ht="15" hidden="false" customHeight="false" outlineLevel="0" collapsed="false">
      <c r="B15" s="23" t="s">
        <v>164</v>
      </c>
      <c r="C15" s="24" t="n">
        <f aca="false">C12+C13+C14</f>
        <v>48500</v>
      </c>
      <c r="D15" s="24" t="n">
        <f aca="false">D12+D13+D14</f>
        <v>0</v>
      </c>
      <c r="E15" s="24" t="n">
        <f aca="false">E12+E13+E14</f>
        <v>59800</v>
      </c>
      <c r="F15" s="24" t="n">
        <f aca="false">F12+F13+F14</f>
        <v>24000</v>
      </c>
      <c r="G15" s="24" t="n">
        <f aca="false">G12+G13+G14</f>
        <v>75400</v>
      </c>
      <c r="H15" s="24" t="n">
        <f aca="false">H12+H13+H14</f>
        <v>61000</v>
      </c>
      <c r="I15" s="24" t="n">
        <f aca="false">I12+I13+I14</f>
        <v>0</v>
      </c>
      <c r="J15" s="24" t="n">
        <f aca="false">J12+J13+J14</f>
        <v>0</v>
      </c>
      <c r="K15" s="24" t="n">
        <f aca="false">K12+K13+K14</f>
        <v>36000</v>
      </c>
      <c r="L15" s="24" t="n">
        <f aca="false">L12+L13+L14</f>
        <v>23600</v>
      </c>
      <c r="M15" s="24" t="n">
        <f aca="false">M12+M13+M14</f>
        <v>0</v>
      </c>
      <c r="N15" s="24" t="n">
        <f aca="false">N12+N13+N14</f>
        <v>0</v>
      </c>
      <c r="O15" s="24" t="n">
        <f aca="false">O12+O13+O14</f>
        <v>0</v>
      </c>
      <c r="P15" s="25" t="n">
        <f aca="false">SUM(C15:O15)</f>
        <v>328300</v>
      </c>
    </row>
    <row r="17" customFormat="false" ht="15" hidden="false" customHeight="false" outlineLevel="0" collapsed="false">
      <c r="B17" s="19" t="s">
        <v>165</v>
      </c>
      <c r="C17" s="20"/>
      <c r="D17" s="20"/>
      <c r="E17" s="20"/>
      <c r="F17" s="20"/>
      <c r="G17" s="20"/>
      <c r="H17" s="20"/>
      <c r="I17" s="20"/>
      <c r="J17" s="20"/>
      <c r="K17" s="20"/>
      <c r="L17" s="20"/>
      <c r="M17" s="20"/>
      <c r="N17" s="20"/>
      <c r="O17" s="20"/>
      <c r="P17" s="20"/>
    </row>
    <row r="18" customFormat="false" ht="15" hidden="false" customHeight="false" outlineLevel="0" collapsed="false">
      <c r="B18" s="0" t="s">
        <v>166</v>
      </c>
      <c r="C18" s="21" t="n">
        <f aca="false">SUMPRODUCT('04 Personal'!$B$5:$B$20*ISNUMBER(MATCH('04 Personal'!$C$5:$C$20,DAY(C$7+{0,1,2,3,4,5,6}),0)))</f>
        <v>51200</v>
      </c>
      <c r="D18" s="21" t="n">
        <f aca="false">SUMPRODUCT('04 Personal'!$B$5:$B$20*ISNUMBER(MATCH('04 Personal'!$C$5:$C$20,DAY(D$7+{0,1,2,3,4,5,6}),0)))</f>
        <v>0</v>
      </c>
      <c r="E18" s="21" t="n">
        <f aca="false">SUMPRODUCT('04 Personal'!$B$5:$B$20*ISNUMBER(MATCH('04 Personal'!$C$5:$C$20,DAY(E$7+{0,1,2,3,4,5,6}),0)))</f>
        <v>0</v>
      </c>
      <c r="F18" s="21" t="n">
        <f aca="false">SUMPRODUCT('04 Personal'!$B$5:$B$20*ISNUMBER(MATCH('04 Personal'!$C$5:$C$20,DAY(F$7+{0,1,2,3,4,5,6}),0)))</f>
        <v>0</v>
      </c>
      <c r="G18" s="21" t="n">
        <f aca="false">SUMPRODUCT('04 Personal'!$B$5:$B$20*ISNUMBER(MATCH('04 Personal'!$C$5:$C$20,DAY(G$7+{0,1,2,3,4,5,6}),0)))</f>
        <v>51200</v>
      </c>
      <c r="H18" s="21" t="n">
        <f aca="false">SUMPRODUCT('04 Personal'!$B$5:$B$20*ISNUMBER(MATCH('04 Personal'!$C$5:$C$20,DAY(H$7+{0,1,2,3,4,5,6}),0)))</f>
        <v>0</v>
      </c>
      <c r="I18" s="21" t="n">
        <f aca="false">SUMPRODUCT('04 Personal'!$B$5:$B$20*ISNUMBER(MATCH('04 Personal'!$C$5:$C$20,DAY(I$7+{0,1,2,3,4,5,6}),0)))</f>
        <v>0</v>
      </c>
      <c r="J18" s="21" t="n">
        <f aca="false">SUMPRODUCT('04 Personal'!$B$5:$B$20*ISNUMBER(MATCH('04 Personal'!$C$5:$C$20,DAY(J$7+{0,1,2,3,4,5,6}),0)))</f>
        <v>0</v>
      </c>
      <c r="K18" s="21" t="n">
        <f aca="false">SUMPRODUCT('04 Personal'!$B$5:$B$20*ISNUMBER(MATCH('04 Personal'!$C$5:$C$20,DAY(K$7+{0,1,2,3,4,5,6}),0)))</f>
        <v>0</v>
      </c>
      <c r="L18" s="21" t="n">
        <f aca="false">SUMPRODUCT('04 Personal'!$B$5:$B$20*ISNUMBER(MATCH('04 Personal'!$C$5:$C$20,DAY(L$7+{0,1,2,3,4,5,6}),0)))</f>
        <v>51200</v>
      </c>
      <c r="M18" s="21" t="n">
        <f aca="false">SUMPRODUCT('04 Personal'!$B$5:$B$20*ISNUMBER(MATCH('04 Personal'!$C$5:$C$20,DAY(M$7+{0,1,2,3,4,5,6}),0)))</f>
        <v>0</v>
      </c>
      <c r="N18" s="21" t="n">
        <f aca="false">SUMPRODUCT('04 Personal'!$B$5:$B$20*ISNUMBER(MATCH('04 Personal'!$C$5:$C$20,DAY(N$7+{0,1,2,3,4,5,6}),0)))</f>
        <v>0</v>
      </c>
      <c r="O18" s="21" t="n">
        <f aca="false">SUMPRODUCT('04 Personal'!$B$5:$B$20*ISNUMBER(MATCH('04 Personal'!$C$5:$C$20,DAY(O$7+{0,1,2,3,4,5,6}),0)))</f>
        <v>0</v>
      </c>
      <c r="P18" s="22" t="n">
        <f aca="false">SUM(C18:O18)</f>
        <v>153600</v>
      </c>
    </row>
    <row r="19" customFormat="false" ht="15" hidden="false" customHeight="false" outlineLevel="0" collapsed="false">
      <c r="B19" s="0" t="s">
        <v>167</v>
      </c>
      <c r="C19" s="21" t="n">
        <f aca="false">SUMPRODUCT(('05 Fixkosten'!$B$5:$B$25="Miete &amp; Nebenkosten")*'05 Fixkosten'!$C$5:$C$25*ISNUMBER(MATCH('05 Fixkosten'!$D$5:$D$25,DAY(C$7+{0,1,2,3,4,5,6}),0)))</f>
        <v>6500</v>
      </c>
      <c r="D19" s="21" t="n">
        <f aca="false">SUMPRODUCT(('05 Fixkosten'!$B$5:$B$25="Miete &amp; Nebenkosten")*'05 Fixkosten'!$C$5:$C$25*ISNUMBER(MATCH('05 Fixkosten'!$D$5:$D$25,DAY(D$7+{0,1,2,3,4,5,6}),0)))</f>
        <v>0</v>
      </c>
      <c r="E19" s="21" t="n">
        <f aca="false">SUMPRODUCT(('05 Fixkosten'!$B$5:$B$25="Miete &amp; Nebenkosten")*'05 Fixkosten'!$C$5:$C$25*ISNUMBER(MATCH('05 Fixkosten'!$D$5:$D$25,DAY(E$7+{0,1,2,3,4,5,6}),0)))</f>
        <v>0</v>
      </c>
      <c r="F19" s="21" t="n">
        <f aca="false">SUMPRODUCT(('05 Fixkosten'!$B$5:$B$25="Miete &amp; Nebenkosten")*'05 Fixkosten'!$C$5:$C$25*ISNUMBER(MATCH('05 Fixkosten'!$D$5:$D$25,DAY(F$7+{0,1,2,3,4,5,6}),0)))</f>
        <v>0</v>
      </c>
      <c r="G19" s="21" t="n">
        <f aca="false">SUMPRODUCT(('05 Fixkosten'!$B$5:$B$25="Miete &amp; Nebenkosten")*'05 Fixkosten'!$C$5:$C$25*ISNUMBER(MATCH('05 Fixkosten'!$D$5:$D$25,DAY(G$7+{0,1,2,3,4,5,6}),0)))</f>
        <v>0</v>
      </c>
      <c r="H19" s="21" t="n">
        <f aca="false">SUMPRODUCT(('05 Fixkosten'!$B$5:$B$25="Miete &amp; Nebenkosten")*'05 Fixkosten'!$C$5:$C$25*ISNUMBER(MATCH('05 Fixkosten'!$D$5:$D$25,DAY(H$7+{0,1,2,3,4,5,6}),0)))</f>
        <v>6500</v>
      </c>
      <c r="I19" s="21" t="n">
        <f aca="false">SUMPRODUCT(('05 Fixkosten'!$B$5:$B$25="Miete &amp; Nebenkosten")*'05 Fixkosten'!$C$5:$C$25*ISNUMBER(MATCH('05 Fixkosten'!$D$5:$D$25,DAY(I$7+{0,1,2,3,4,5,6}),0)))</f>
        <v>0</v>
      </c>
      <c r="J19" s="21" t="n">
        <f aca="false">SUMPRODUCT(('05 Fixkosten'!$B$5:$B$25="Miete &amp; Nebenkosten")*'05 Fixkosten'!$C$5:$C$25*ISNUMBER(MATCH('05 Fixkosten'!$D$5:$D$25,DAY(J$7+{0,1,2,3,4,5,6}),0)))</f>
        <v>0</v>
      </c>
      <c r="K19" s="21" t="n">
        <f aca="false">SUMPRODUCT(('05 Fixkosten'!$B$5:$B$25="Miete &amp; Nebenkosten")*'05 Fixkosten'!$C$5:$C$25*ISNUMBER(MATCH('05 Fixkosten'!$D$5:$D$25,DAY(K$7+{0,1,2,3,4,5,6}),0)))</f>
        <v>0</v>
      </c>
      <c r="L19" s="21" t="n">
        <f aca="false">SUMPRODUCT(('05 Fixkosten'!$B$5:$B$25="Miete &amp; Nebenkosten")*'05 Fixkosten'!$C$5:$C$25*ISNUMBER(MATCH('05 Fixkosten'!$D$5:$D$25,DAY(L$7+{0,1,2,3,4,5,6}),0)))</f>
        <v>6500</v>
      </c>
      <c r="M19" s="21" t="n">
        <f aca="false">SUMPRODUCT(('05 Fixkosten'!$B$5:$B$25="Miete &amp; Nebenkosten")*'05 Fixkosten'!$C$5:$C$25*ISNUMBER(MATCH('05 Fixkosten'!$D$5:$D$25,DAY(M$7+{0,1,2,3,4,5,6}),0)))</f>
        <v>0</v>
      </c>
      <c r="N19" s="21" t="n">
        <f aca="false">SUMPRODUCT(('05 Fixkosten'!$B$5:$B$25="Miete &amp; Nebenkosten")*'05 Fixkosten'!$C$5:$C$25*ISNUMBER(MATCH('05 Fixkosten'!$D$5:$D$25,DAY(N$7+{0,1,2,3,4,5,6}),0)))</f>
        <v>0</v>
      </c>
      <c r="O19" s="21" t="n">
        <f aca="false">SUMPRODUCT(('05 Fixkosten'!$B$5:$B$25="Miete &amp; Nebenkosten")*'05 Fixkosten'!$C$5:$C$25*ISNUMBER(MATCH('05 Fixkosten'!$D$5:$D$25,DAY(O$7+{0,1,2,3,4,5,6}),0)))</f>
        <v>0</v>
      </c>
      <c r="P19" s="22" t="n">
        <f aca="false">SUM(C19:O19)</f>
        <v>19500</v>
      </c>
    </row>
    <row r="20" customFormat="false" ht="15" hidden="false" customHeight="false" outlineLevel="0" collapsed="false">
      <c r="B20" s="0" t="s">
        <v>168</v>
      </c>
      <c r="C20" s="21" t="n">
        <f aca="false">SUMPRODUCT(('05 Fixkosten'!$B$5:$B$25="Betrieb")*'05 Fixkosten'!$C$5:$C$25*ISNUMBER(MATCH('05 Fixkosten'!$D$5:$D$25,DAY(C$7+{0,1,2,3,4,5,6}),0)))</f>
        <v>0</v>
      </c>
      <c r="D20" s="21" t="n">
        <f aca="false">SUMPRODUCT(('05 Fixkosten'!$B$5:$B$25="Betrieb")*'05 Fixkosten'!$C$5:$C$25*ISNUMBER(MATCH('05 Fixkosten'!$D$5:$D$25,DAY(D$7+{0,1,2,3,4,5,6}),0)))</f>
        <v>4800</v>
      </c>
      <c r="E20" s="21" t="n">
        <f aca="false">SUMPRODUCT(('05 Fixkosten'!$B$5:$B$25="Betrieb")*'05 Fixkosten'!$C$5:$C$25*ISNUMBER(MATCH('05 Fixkosten'!$D$5:$D$25,DAY(E$7+{0,1,2,3,4,5,6}),0)))</f>
        <v>0</v>
      </c>
      <c r="F20" s="21" t="n">
        <f aca="false">SUMPRODUCT(('05 Fixkosten'!$B$5:$B$25="Betrieb")*'05 Fixkosten'!$C$5:$C$25*ISNUMBER(MATCH('05 Fixkosten'!$D$5:$D$25,DAY(F$7+{0,1,2,3,4,5,6}),0)))</f>
        <v>0</v>
      </c>
      <c r="G20" s="21" t="n">
        <f aca="false">SUMPRODUCT(('05 Fixkosten'!$B$5:$B$25="Betrieb")*'05 Fixkosten'!$C$5:$C$25*ISNUMBER(MATCH('05 Fixkosten'!$D$5:$D$25,DAY(G$7+{0,1,2,3,4,5,6}),0)))</f>
        <v>0</v>
      </c>
      <c r="H20" s="21" t="n">
        <f aca="false">SUMPRODUCT(('05 Fixkosten'!$B$5:$B$25="Betrieb")*'05 Fixkosten'!$C$5:$C$25*ISNUMBER(MATCH('05 Fixkosten'!$D$5:$D$25,DAY(H$7+{0,1,2,3,4,5,6}),0)))</f>
        <v>4800</v>
      </c>
      <c r="I20" s="21" t="n">
        <f aca="false">SUMPRODUCT(('05 Fixkosten'!$B$5:$B$25="Betrieb")*'05 Fixkosten'!$C$5:$C$25*ISNUMBER(MATCH('05 Fixkosten'!$D$5:$D$25,DAY(I$7+{0,1,2,3,4,5,6}),0)))</f>
        <v>0</v>
      </c>
      <c r="J20" s="21" t="n">
        <f aca="false">SUMPRODUCT(('05 Fixkosten'!$B$5:$B$25="Betrieb")*'05 Fixkosten'!$C$5:$C$25*ISNUMBER(MATCH('05 Fixkosten'!$D$5:$D$25,DAY(J$7+{0,1,2,3,4,5,6}),0)))</f>
        <v>0</v>
      </c>
      <c r="K20" s="21" t="n">
        <f aca="false">SUMPRODUCT(('05 Fixkosten'!$B$5:$B$25="Betrieb")*'05 Fixkosten'!$C$5:$C$25*ISNUMBER(MATCH('05 Fixkosten'!$D$5:$D$25,DAY(K$7+{0,1,2,3,4,5,6}),0)))</f>
        <v>0</v>
      </c>
      <c r="L20" s="21" t="n">
        <f aca="false">SUMPRODUCT(('05 Fixkosten'!$B$5:$B$25="Betrieb")*'05 Fixkosten'!$C$5:$C$25*ISNUMBER(MATCH('05 Fixkosten'!$D$5:$D$25,DAY(L$7+{0,1,2,3,4,5,6}),0)))</f>
        <v>0</v>
      </c>
      <c r="M20" s="21" t="n">
        <f aca="false">SUMPRODUCT(('05 Fixkosten'!$B$5:$B$25="Betrieb")*'05 Fixkosten'!$C$5:$C$25*ISNUMBER(MATCH('05 Fixkosten'!$D$5:$D$25,DAY(M$7+{0,1,2,3,4,5,6}),0)))</f>
        <v>4800</v>
      </c>
      <c r="N20" s="21" t="n">
        <f aca="false">SUMPRODUCT(('05 Fixkosten'!$B$5:$B$25="Betrieb")*'05 Fixkosten'!$C$5:$C$25*ISNUMBER(MATCH('05 Fixkosten'!$D$5:$D$25,DAY(N$7+{0,1,2,3,4,5,6}),0)))</f>
        <v>0</v>
      </c>
      <c r="O20" s="21" t="n">
        <f aca="false">SUMPRODUCT(('05 Fixkosten'!$B$5:$B$25="Betrieb")*'05 Fixkosten'!$C$5:$C$25*ISNUMBER(MATCH('05 Fixkosten'!$D$5:$D$25,DAY(O$7+{0,1,2,3,4,5,6}),0)))</f>
        <v>0</v>
      </c>
      <c r="P20" s="22" t="n">
        <f aca="false">SUM(C20:O20)</f>
        <v>14400</v>
      </c>
    </row>
    <row r="21" customFormat="false" ht="15" hidden="false" customHeight="false" outlineLevel="0" collapsed="false">
      <c r="B21" s="0" t="s">
        <v>169</v>
      </c>
      <c r="C21" s="21" t="n">
        <f aca="false">SUMPRODUCT(('05 Fixkosten'!$B$5:$B$25="Fuhrpark &amp; Leasing")*'05 Fixkosten'!$C$5:$C$25*ISNUMBER(MATCH('05 Fixkosten'!$D$5:$D$25,DAY(C$7+{0,1,2,3,4,5,6}),0)))</f>
        <v>0</v>
      </c>
      <c r="D21" s="21" t="n">
        <f aca="false">SUMPRODUCT(('05 Fixkosten'!$B$5:$B$25="Fuhrpark &amp; Leasing")*'05 Fixkosten'!$C$5:$C$25*ISNUMBER(MATCH('05 Fixkosten'!$D$5:$D$25,DAY(D$7+{0,1,2,3,4,5,6}),0)))</f>
        <v>2900</v>
      </c>
      <c r="E21" s="21" t="n">
        <f aca="false">SUMPRODUCT(('05 Fixkosten'!$B$5:$B$25="Fuhrpark &amp; Leasing")*'05 Fixkosten'!$C$5:$C$25*ISNUMBER(MATCH('05 Fixkosten'!$D$5:$D$25,DAY(E$7+{0,1,2,3,4,5,6}),0)))</f>
        <v>0</v>
      </c>
      <c r="F21" s="21" t="n">
        <f aca="false">SUMPRODUCT(('05 Fixkosten'!$B$5:$B$25="Fuhrpark &amp; Leasing")*'05 Fixkosten'!$C$5:$C$25*ISNUMBER(MATCH('05 Fixkosten'!$D$5:$D$25,DAY(F$7+{0,1,2,3,4,5,6}),0)))</f>
        <v>0</v>
      </c>
      <c r="G21" s="21" t="n">
        <f aca="false">SUMPRODUCT(('05 Fixkosten'!$B$5:$B$25="Fuhrpark &amp; Leasing")*'05 Fixkosten'!$C$5:$C$25*ISNUMBER(MATCH('05 Fixkosten'!$D$5:$D$25,DAY(G$7+{0,1,2,3,4,5,6}),0)))</f>
        <v>0</v>
      </c>
      <c r="H21" s="21" t="n">
        <f aca="false">SUMPRODUCT(('05 Fixkosten'!$B$5:$B$25="Fuhrpark &amp; Leasing")*'05 Fixkosten'!$C$5:$C$25*ISNUMBER(MATCH('05 Fixkosten'!$D$5:$D$25,DAY(H$7+{0,1,2,3,4,5,6}),0)))</f>
        <v>2900</v>
      </c>
      <c r="I21" s="21" t="n">
        <f aca="false">SUMPRODUCT(('05 Fixkosten'!$B$5:$B$25="Fuhrpark &amp; Leasing")*'05 Fixkosten'!$C$5:$C$25*ISNUMBER(MATCH('05 Fixkosten'!$D$5:$D$25,DAY(I$7+{0,1,2,3,4,5,6}),0)))</f>
        <v>0</v>
      </c>
      <c r="J21" s="21" t="n">
        <f aca="false">SUMPRODUCT(('05 Fixkosten'!$B$5:$B$25="Fuhrpark &amp; Leasing")*'05 Fixkosten'!$C$5:$C$25*ISNUMBER(MATCH('05 Fixkosten'!$D$5:$D$25,DAY(J$7+{0,1,2,3,4,5,6}),0)))</f>
        <v>0</v>
      </c>
      <c r="K21" s="21" t="n">
        <f aca="false">SUMPRODUCT(('05 Fixkosten'!$B$5:$B$25="Fuhrpark &amp; Leasing")*'05 Fixkosten'!$C$5:$C$25*ISNUMBER(MATCH('05 Fixkosten'!$D$5:$D$25,DAY(K$7+{0,1,2,3,4,5,6}),0)))</f>
        <v>0</v>
      </c>
      <c r="L21" s="21" t="n">
        <f aca="false">SUMPRODUCT(('05 Fixkosten'!$B$5:$B$25="Fuhrpark &amp; Leasing")*'05 Fixkosten'!$C$5:$C$25*ISNUMBER(MATCH('05 Fixkosten'!$D$5:$D$25,DAY(L$7+{0,1,2,3,4,5,6}),0)))</f>
        <v>2900</v>
      </c>
      <c r="M21" s="21" t="n">
        <f aca="false">SUMPRODUCT(('05 Fixkosten'!$B$5:$B$25="Fuhrpark &amp; Leasing")*'05 Fixkosten'!$C$5:$C$25*ISNUMBER(MATCH('05 Fixkosten'!$D$5:$D$25,DAY(M$7+{0,1,2,3,4,5,6}),0)))</f>
        <v>0</v>
      </c>
      <c r="N21" s="21" t="n">
        <f aca="false">SUMPRODUCT(('05 Fixkosten'!$B$5:$B$25="Fuhrpark &amp; Leasing")*'05 Fixkosten'!$C$5:$C$25*ISNUMBER(MATCH('05 Fixkosten'!$D$5:$D$25,DAY(N$7+{0,1,2,3,4,5,6}),0)))</f>
        <v>0</v>
      </c>
      <c r="O21" s="21" t="n">
        <f aca="false">SUMPRODUCT(('05 Fixkosten'!$B$5:$B$25="Fuhrpark &amp; Leasing")*'05 Fixkosten'!$C$5:$C$25*ISNUMBER(MATCH('05 Fixkosten'!$D$5:$D$25,DAY(O$7+{0,1,2,3,4,5,6}),0)))</f>
        <v>0</v>
      </c>
      <c r="P21" s="22" t="n">
        <f aca="false">SUM(C21:O21)</f>
        <v>8700</v>
      </c>
    </row>
    <row r="22" customFormat="false" ht="15" hidden="false" customHeight="false" outlineLevel="0" collapsed="false">
      <c r="B22" s="0" t="s">
        <v>170</v>
      </c>
      <c r="C22" s="21" t="n">
        <f aca="false">SUMPRODUCT(('05 Fixkosten'!$B$5:$B$25="Sonstige Fixkosten")*'05 Fixkosten'!$C$5:$C$25*ISNUMBER(MATCH('05 Fixkosten'!$D$5:$D$25,DAY(C$7+{0,1,2,3,4,5,6}),0)))</f>
        <v>0</v>
      </c>
      <c r="D22" s="21" t="n">
        <f aca="false">SUMPRODUCT(('05 Fixkosten'!$B$5:$B$25="Sonstige Fixkosten")*'05 Fixkosten'!$C$5:$C$25*ISNUMBER(MATCH('05 Fixkosten'!$D$5:$D$25,DAY(D$7+{0,1,2,3,4,5,6}),0)))</f>
        <v>0</v>
      </c>
      <c r="E22" s="21" t="n">
        <f aca="false">SUMPRODUCT(('05 Fixkosten'!$B$5:$B$25="Sonstige Fixkosten")*'05 Fixkosten'!$C$5:$C$25*ISNUMBER(MATCH('05 Fixkosten'!$D$5:$D$25,DAY(E$7+{0,1,2,3,4,5,6}),0)))</f>
        <v>3200</v>
      </c>
      <c r="F22" s="21" t="n">
        <f aca="false">SUMPRODUCT(('05 Fixkosten'!$B$5:$B$25="Sonstige Fixkosten")*'05 Fixkosten'!$C$5:$C$25*ISNUMBER(MATCH('05 Fixkosten'!$D$5:$D$25,DAY(F$7+{0,1,2,3,4,5,6}),0)))</f>
        <v>0</v>
      </c>
      <c r="G22" s="21" t="n">
        <f aca="false">SUMPRODUCT(('05 Fixkosten'!$B$5:$B$25="Sonstige Fixkosten")*'05 Fixkosten'!$C$5:$C$25*ISNUMBER(MATCH('05 Fixkosten'!$D$5:$D$25,DAY(G$7+{0,1,2,3,4,5,6}),0)))</f>
        <v>0</v>
      </c>
      <c r="H22" s="21" t="n">
        <f aca="false">SUMPRODUCT(('05 Fixkosten'!$B$5:$B$25="Sonstige Fixkosten")*'05 Fixkosten'!$C$5:$C$25*ISNUMBER(MATCH('05 Fixkosten'!$D$5:$D$25,DAY(H$7+{0,1,2,3,4,5,6}),0)))</f>
        <v>0</v>
      </c>
      <c r="I22" s="21" t="n">
        <f aca="false">SUMPRODUCT(('05 Fixkosten'!$B$5:$B$25="Sonstige Fixkosten")*'05 Fixkosten'!$C$5:$C$25*ISNUMBER(MATCH('05 Fixkosten'!$D$5:$D$25,DAY(I$7+{0,1,2,3,4,5,6}),0)))</f>
        <v>3200</v>
      </c>
      <c r="J22" s="21" t="n">
        <f aca="false">SUMPRODUCT(('05 Fixkosten'!$B$5:$B$25="Sonstige Fixkosten")*'05 Fixkosten'!$C$5:$C$25*ISNUMBER(MATCH('05 Fixkosten'!$D$5:$D$25,DAY(J$7+{0,1,2,3,4,5,6}),0)))</f>
        <v>0</v>
      </c>
      <c r="K22" s="21" t="n">
        <f aca="false">SUMPRODUCT(('05 Fixkosten'!$B$5:$B$25="Sonstige Fixkosten")*'05 Fixkosten'!$C$5:$C$25*ISNUMBER(MATCH('05 Fixkosten'!$D$5:$D$25,DAY(K$7+{0,1,2,3,4,5,6}),0)))</f>
        <v>0</v>
      </c>
      <c r="L22" s="21" t="n">
        <f aca="false">SUMPRODUCT(('05 Fixkosten'!$B$5:$B$25="Sonstige Fixkosten")*'05 Fixkosten'!$C$5:$C$25*ISNUMBER(MATCH('05 Fixkosten'!$D$5:$D$25,DAY(L$7+{0,1,2,3,4,5,6}),0)))</f>
        <v>0</v>
      </c>
      <c r="M22" s="21" t="n">
        <f aca="false">SUMPRODUCT(('05 Fixkosten'!$B$5:$B$25="Sonstige Fixkosten")*'05 Fixkosten'!$C$5:$C$25*ISNUMBER(MATCH('05 Fixkosten'!$D$5:$D$25,DAY(M$7+{0,1,2,3,4,5,6}),0)))</f>
        <v>3200</v>
      </c>
      <c r="N22" s="21" t="n">
        <f aca="false">SUMPRODUCT(('05 Fixkosten'!$B$5:$B$25="Sonstige Fixkosten")*'05 Fixkosten'!$C$5:$C$25*ISNUMBER(MATCH('05 Fixkosten'!$D$5:$D$25,DAY(N$7+{0,1,2,3,4,5,6}),0)))</f>
        <v>0</v>
      </c>
      <c r="O22" s="21" t="n">
        <f aca="false">SUMPRODUCT(('05 Fixkosten'!$B$5:$B$25="Sonstige Fixkosten")*'05 Fixkosten'!$C$5:$C$25*ISNUMBER(MATCH('05 Fixkosten'!$D$5:$D$25,DAY(O$7+{0,1,2,3,4,5,6}),0)))</f>
        <v>0</v>
      </c>
      <c r="P22" s="22" t="n">
        <f aca="false">SUM(C22:O22)</f>
        <v>9600</v>
      </c>
    </row>
    <row r="23" customFormat="false" ht="15" hidden="false" customHeight="false" outlineLevel="0" collapsed="false">
      <c r="B23" s="0" t="s">
        <v>171</v>
      </c>
      <c r="C23" s="21" t="n">
        <f aca="false">SUMIFS('03 Kreditoren'!$C$5:$C$60,'03 Kreditoren'!$D$5:$D$60,"&gt;="&amp;C$7,'03 Kreditoren'!$D$5:$D$60,"&lt;="&amp;C$7+6)</f>
        <v>18200</v>
      </c>
      <c r="D23" s="21" t="n">
        <f aca="false">SUMIFS('03 Kreditoren'!$C$5:$C$60,'03 Kreditoren'!$D$5:$D$60,"&gt;="&amp;D$7,'03 Kreditoren'!$D$5:$D$60,"&lt;="&amp;D$7+6)</f>
        <v>9800</v>
      </c>
      <c r="E23" s="21" t="n">
        <f aca="false">SUMIFS('03 Kreditoren'!$C$5:$C$60,'03 Kreditoren'!$D$5:$D$60,"&gt;="&amp;E$7,'03 Kreditoren'!$D$5:$D$60,"&lt;="&amp;E$7+6)</f>
        <v>22400</v>
      </c>
      <c r="F23" s="21" t="n">
        <f aca="false">SUMIFS('03 Kreditoren'!$C$5:$C$60,'03 Kreditoren'!$D$5:$D$60,"&gt;="&amp;F$7,'03 Kreditoren'!$D$5:$D$60,"&lt;="&amp;F$7+6)</f>
        <v>0</v>
      </c>
      <c r="G23" s="21" t="n">
        <f aca="false">SUMIFS('03 Kreditoren'!$C$5:$C$60,'03 Kreditoren'!$D$5:$D$60,"&gt;="&amp;G$7,'03 Kreditoren'!$D$5:$D$60,"&lt;="&amp;G$7+6)</f>
        <v>12700</v>
      </c>
      <c r="H23" s="21" t="n">
        <f aca="false">SUMIFS('03 Kreditoren'!$C$5:$C$60,'03 Kreditoren'!$D$5:$D$60,"&gt;="&amp;H$7,'03 Kreditoren'!$D$5:$D$60,"&lt;="&amp;H$7+6)</f>
        <v>8900</v>
      </c>
      <c r="I23" s="21" t="n">
        <f aca="false">SUMIFS('03 Kreditoren'!$C$5:$C$60,'03 Kreditoren'!$D$5:$D$60,"&gt;="&amp;I$7,'03 Kreditoren'!$D$5:$D$60,"&lt;="&amp;I$7+6)</f>
        <v>0</v>
      </c>
      <c r="J23" s="21" t="n">
        <f aca="false">SUMIFS('03 Kreditoren'!$C$5:$C$60,'03 Kreditoren'!$D$5:$D$60,"&gt;="&amp;J$7,'03 Kreditoren'!$D$5:$D$60,"&lt;="&amp;J$7+6)</f>
        <v>15300</v>
      </c>
      <c r="K23" s="21" t="n">
        <f aca="false">SUMIFS('03 Kreditoren'!$C$5:$C$60,'03 Kreditoren'!$D$5:$D$60,"&gt;="&amp;K$7,'03 Kreditoren'!$D$5:$D$60,"&lt;="&amp;K$7+6)</f>
        <v>0</v>
      </c>
      <c r="L23" s="21" t="n">
        <f aca="false">SUMIFS('03 Kreditoren'!$C$5:$C$60,'03 Kreditoren'!$D$5:$D$60,"&gt;="&amp;L$7,'03 Kreditoren'!$D$5:$D$60,"&lt;="&amp;L$7+6)</f>
        <v>0</v>
      </c>
      <c r="M23" s="21" t="n">
        <f aca="false">SUMIFS('03 Kreditoren'!$C$5:$C$60,'03 Kreditoren'!$D$5:$D$60,"&gt;="&amp;M$7,'03 Kreditoren'!$D$5:$D$60,"&lt;="&amp;M$7+6)</f>
        <v>0</v>
      </c>
      <c r="N23" s="21" t="n">
        <f aca="false">SUMIFS('03 Kreditoren'!$C$5:$C$60,'03 Kreditoren'!$D$5:$D$60,"&gt;="&amp;N$7,'03 Kreditoren'!$D$5:$D$60,"&lt;="&amp;N$7+6)</f>
        <v>0</v>
      </c>
      <c r="O23" s="21" t="n">
        <f aca="false">SUMIFS('03 Kreditoren'!$C$5:$C$60,'03 Kreditoren'!$D$5:$D$60,"&gt;="&amp;O$7,'03 Kreditoren'!$D$5:$D$60,"&lt;="&amp;O$7+6)</f>
        <v>0</v>
      </c>
      <c r="P23" s="22" t="n">
        <f aca="false">SUM(C23:O23)</f>
        <v>87300</v>
      </c>
    </row>
    <row r="24" customFormat="false" ht="15" hidden="false" customHeight="false" outlineLevel="0" collapsed="false">
      <c r="B24" s="0" t="s">
        <v>172</v>
      </c>
      <c r="C24" s="21" t="n">
        <f aca="false">SUMIFS('06 Steuern'!$C$5:$C$30,'06 Steuern'!$B$5:$B$30,"Auszahlung",'06 Steuern'!$D$5:$D$30,"&gt;="&amp;C$7,'06 Steuern'!$D$5:$D$30,"&lt;="&amp;C$7+6)-SUMIFS('06 Steuern'!$C$5:$C$30,'06 Steuern'!$B$5:$B$30,"Einzahlung",'06 Steuern'!$D$5:$D$30,"&gt;="&amp;C$7,'06 Steuern'!$D$5:$D$30,"&lt;="&amp;C$7+6)</f>
        <v>0</v>
      </c>
      <c r="D24" s="21" t="n">
        <f aca="false">SUMIFS('06 Steuern'!$C$5:$C$30,'06 Steuern'!$B$5:$B$30,"Auszahlung",'06 Steuern'!$D$5:$D$30,"&gt;="&amp;D$7,'06 Steuern'!$D$5:$D$30,"&lt;="&amp;D$7+6)-SUMIFS('06 Steuern'!$C$5:$C$30,'06 Steuern'!$B$5:$B$30,"Einzahlung",'06 Steuern'!$D$5:$D$30,"&gt;="&amp;D$7,'06 Steuern'!$D$5:$D$30,"&lt;="&amp;D$7+6)</f>
        <v>0</v>
      </c>
      <c r="E24" s="21" t="n">
        <f aca="false">SUMIFS('06 Steuern'!$C$5:$C$30,'06 Steuern'!$B$5:$B$30,"Auszahlung",'06 Steuern'!$D$5:$D$30,"&gt;="&amp;E$7,'06 Steuern'!$D$5:$D$30,"&lt;="&amp;E$7+6)-SUMIFS('06 Steuern'!$C$5:$C$30,'06 Steuern'!$B$5:$B$30,"Einzahlung",'06 Steuern'!$D$5:$D$30,"&gt;="&amp;E$7,'06 Steuern'!$D$5:$D$30,"&lt;="&amp;E$7+6)</f>
        <v>20300</v>
      </c>
      <c r="F24" s="21" t="n">
        <f aca="false">SUMIFS('06 Steuern'!$C$5:$C$30,'06 Steuern'!$B$5:$B$30,"Auszahlung",'06 Steuern'!$D$5:$D$30,"&gt;="&amp;F$7,'06 Steuern'!$D$5:$D$30,"&lt;="&amp;F$7+6)-SUMIFS('06 Steuern'!$C$5:$C$30,'06 Steuern'!$B$5:$B$30,"Einzahlung",'06 Steuern'!$D$5:$D$30,"&gt;="&amp;F$7,'06 Steuern'!$D$5:$D$30,"&lt;="&amp;F$7+6)</f>
        <v>0</v>
      </c>
      <c r="G24" s="21" t="n">
        <f aca="false">SUMIFS('06 Steuern'!$C$5:$C$30,'06 Steuern'!$B$5:$B$30,"Auszahlung",'06 Steuern'!$D$5:$D$30,"&gt;="&amp;G$7,'06 Steuern'!$D$5:$D$30,"&lt;="&amp;G$7+6)-SUMIFS('06 Steuern'!$C$5:$C$30,'06 Steuern'!$B$5:$B$30,"Einzahlung",'06 Steuern'!$D$5:$D$30,"&gt;="&amp;G$7,'06 Steuern'!$D$5:$D$30,"&lt;="&amp;G$7+6)</f>
        <v>0</v>
      </c>
      <c r="H24" s="21" t="n">
        <f aca="false">SUMIFS('06 Steuern'!$C$5:$C$30,'06 Steuern'!$B$5:$B$30,"Auszahlung",'06 Steuern'!$D$5:$D$30,"&gt;="&amp;H$7,'06 Steuern'!$D$5:$D$30,"&lt;="&amp;H$7+6)-SUMIFS('06 Steuern'!$C$5:$C$30,'06 Steuern'!$B$5:$B$30,"Einzahlung",'06 Steuern'!$D$5:$D$30,"&gt;="&amp;H$7,'06 Steuern'!$D$5:$D$30,"&lt;="&amp;H$7+6)</f>
        <v>0</v>
      </c>
      <c r="I24" s="21" t="n">
        <f aca="false">SUMIFS('06 Steuern'!$C$5:$C$30,'06 Steuern'!$B$5:$B$30,"Auszahlung",'06 Steuern'!$D$5:$D$30,"&gt;="&amp;I$7,'06 Steuern'!$D$5:$D$30,"&lt;="&amp;I$7+6)-SUMIFS('06 Steuern'!$C$5:$C$30,'06 Steuern'!$B$5:$B$30,"Einzahlung",'06 Steuern'!$D$5:$D$30,"&gt;="&amp;I$7,'06 Steuern'!$D$5:$D$30,"&lt;="&amp;I$7+6)</f>
        <v>22900</v>
      </c>
      <c r="J24" s="21" t="n">
        <f aca="false">SUMIFS('06 Steuern'!$C$5:$C$30,'06 Steuern'!$B$5:$B$30,"Auszahlung",'06 Steuern'!$D$5:$D$30,"&gt;="&amp;J$7,'06 Steuern'!$D$5:$D$30,"&lt;="&amp;J$7+6)-SUMIFS('06 Steuern'!$C$5:$C$30,'06 Steuern'!$B$5:$B$30,"Einzahlung",'06 Steuern'!$D$5:$D$30,"&gt;="&amp;J$7,'06 Steuern'!$D$5:$D$30,"&lt;="&amp;J$7+6)</f>
        <v>0</v>
      </c>
      <c r="K24" s="21" t="n">
        <f aca="false">SUMIFS('06 Steuern'!$C$5:$C$30,'06 Steuern'!$B$5:$B$30,"Auszahlung",'06 Steuern'!$D$5:$D$30,"&gt;="&amp;K$7,'06 Steuern'!$D$5:$D$30,"&lt;="&amp;K$7+6)-SUMIFS('06 Steuern'!$C$5:$C$30,'06 Steuern'!$B$5:$B$30,"Einzahlung",'06 Steuern'!$D$5:$D$30,"&gt;="&amp;K$7,'06 Steuern'!$D$5:$D$30,"&lt;="&amp;K$7+6)</f>
        <v>0</v>
      </c>
      <c r="L24" s="21" t="n">
        <f aca="false">SUMIFS('06 Steuern'!$C$5:$C$30,'06 Steuern'!$B$5:$B$30,"Auszahlung",'06 Steuern'!$D$5:$D$30,"&gt;="&amp;L$7,'06 Steuern'!$D$5:$D$30,"&lt;="&amp;L$7+6)-SUMIFS('06 Steuern'!$C$5:$C$30,'06 Steuern'!$B$5:$B$30,"Einzahlung",'06 Steuern'!$D$5:$D$30,"&gt;="&amp;L$7,'06 Steuern'!$D$5:$D$30,"&lt;="&amp;L$7+6)</f>
        <v>0</v>
      </c>
      <c r="M24" s="21" t="n">
        <f aca="false">SUMIFS('06 Steuern'!$C$5:$C$30,'06 Steuern'!$B$5:$B$30,"Auszahlung",'06 Steuern'!$D$5:$D$30,"&gt;="&amp;M$7,'06 Steuern'!$D$5:$D$30,"&lt;="&amp;M$7+6)-SUMIFS('06 Steuern'!$C$5:$C$30,'06 Steuern'!$B$5:$B$30,"Einzahlung",'06 Steuern'!$D$5:$D$30,"&gt;="&amp;M$7,'06 Steuern'!$D$5:$D$30,"&lt;="&amp;M$7+6)</f>
        <v>0</v>
      </c>
      <c r="N24" s="21" t="n">
        <f aca="false">SUMIFS('06 Steuern'!$C$5:$C$30,'06 Steuern'!$B$5:$B$30,"Auszahlung",'06 Steuern'!$D$5:$D$30,"&gt;="&amp;N$7,'06 Steuern'!$D$5:$D$30,"&lt;="&amp;N$7+6)-SUMIFS('06 Steuern'!$C$5:$C$30,'06 Steuern'!$B$5:$B$30,"Einzahlung",'06 Steuern'!$D$5:$D$30,"&gt;="&amp;N$7,'06 Steuern'!$D$5:$D$30,"&lt;="&amp;N$7+6)</f>
        <v>18700</v>
      </c>
      <c r="O24" s="21" t="n">
        <f aca="false">SUMIFS('06 Steuern'!$C$5:$C$30,'06 Steuern'!$B$5:$B$30,"Auszahlung",'06 Steuern'!$D$5:$D$30,"&gt;="&amp;O$7,'06 Steuern'!$D$5:$D$30,"&lt;="&amp;O$7+6)-SUMIFS('06 Steuern'!$C$5:$C$30,'06 Steuern'!$B$5:$B$30,"Einzahlung",'06 Steuern'!$D$5:$D$30,"&gt;="&amp;O$7,'06 Steuern'!$D$5:$D$30,"&lt;="&amp;O$7+6)</f>
        <v>0</v>
      </c>
      <c r="P24" s="22" t="n">
        <f aca="false">SUM(C24:O24)</f>
        <v>61900</v>
      </c>
    </row>
    <row r="25" customFormat="false" ht="15" hidden="false" customHeight="false" outlineLevel="0" collapsed="false">
      <c r="B25" s="0" t="s">
        <v>173</v>
      </c>
      <c r="C25" s="9" t="n">
        <v>0</v>
      </c>
      <c r="D25" s="9" t="n">
        <v>0</v>
      </c>
      <c r="E25" s="9" t="n">
        <v>0</v>
      </c>
      <c r="F25" s="9" t="n">
        <v>0</v>
      </c>
      <c r="G25" s="9" t="n">
        <v>0</v>
      </c>
      <c r="H25" s="9" t="n">
        <v>0</v>
      </c>
      <c r="I25" s="9" t="n">
        <v>0</v>
      </c>
      <c r="J25" s="9" t="n">
        <v>0</v>
      </c>
      <c r="K25" s="9" t="n">
        <v>0</v>
      </c>
      <c r="L25" s="9" t="n">
        <v>0</v>
      </c>
      <c r="M25" s="9" t="n">
        <v>0</v>
      </c>
      <c r="N25" s="9" t="n">
        <v>0</v>
      </c>
      <c r="O25" s="9" t="n">
        <v>0</v>
      </c>
      <c r="P25" s="22" t="n">
        <f aca="false">SUM(C25:O25)</f>
        <v>0</v>
      </c>
    </row>
    <row r="26" customFormat="false" ht="15" hidden="false" customHeight="false" outlineLevel="0" collapsed="false">
      <c r="B26" s="26" t="s">
        <v>174</v>
      </c>
      <c r="C26" s="27" t="n">
        <f aca="false">SUM(C18:C25)</f>
        <v>75900</v>
      </c>
      <c r="D26" s="27" t="n">
        <f aca="false">SUM(D18:D25)</f>
        <v>17500</v>
      </c>
      <c r="E26" s="27" t="n">
        <f aca="false">SUM(E18:E25)</f>
        <v>45900</v>
      </c>
      <c r="F26" s="27" t="n">
        <f aca="false">SUM(F18:F25)</f>
        <v>0</v>
      </c>
      <c r="G26" s="27" t="n">
        <f aca="false">SUM(G18:G25)</f>
        <v>63900</v>
      </c>
      <c r="H26" s="27" t="n">
        <f aca="false">SUM(H18:H25)</f>
        <v>23100</v>
      </c>
      <c r="I26" s="27" t="n">
        <f aca="false">SUM(I18:I25)</f>
        <v>26100</v>
      </c>
      <c r="J26" s="27" t="n">
        <f aca="false">SUM(J18:J25)</f>
        <v>15300</v>
      </c>
      <c r="K26" s="27" t="n">
        <f aca="false">SUM(K18:K25)</f>
        <v>0</v>
      </c>
      <c r="L26" s="27" t="n">
        <f aca="false">SUM(L18:L25)</f>
        <v>60600</v>
      </c>
      <c r="M26" s="27" t="n">
        <f aca="false">SUM(M18:M25)</f>
        <v>8000</v>
      </c>
      <c r="N26" s="27" t="n">
        <f aca="false">SUM(N18:N25)</f>
        <v>18700</v>
      </c>
      <c r="O26" s="27" t="n">
        <f aca="false">SUM(O18:O25)</f>
        <v>0</v>
      </c>
      <c r="P26" s="28" t="n">
        <f aca="false">SUM(C26:O26)</f>
        <v>355000</v>
      </c>
    </row>
    <row r="27" customFormat="false" ht="15" hidden="false" customHeight="false" outlineLevel="0" collapsed="false">
      <c r="B27" s="29" t="s">
        <v>175</v>
      </c>
      <c r="C27" s="30" t="n">
        <f aca="false">C15-C26</f>
        <v>-27400</v>
      </c>
      <c r="D27" s="30" t="n">
        <f aca="false">D15-D26</f>
        <v>-17500</v>
      </c>
      <c r="E27" s="30" t="n">
        <f aca="false">E15-E26</f>
        <v>13900</v>
      </c>
      <c r="F27" s="30" t="n">
        <f aca="false">F15-F26</f>
        <v>24000</v>
      </c>
      <c r="G27" s="30" t="n">
        <f aca="false">G15-G26</f>
        <v>11500</v>
      </c>
      <c r="H27" s="30" t="n">
        <f aca="false">H15-H26</f>
        <v>37900</v>
      </c>
      <c r="I27" s="30" t="n">
        <f aca="false">I15-I26</f>
        <v>-26100</v>
      </c>
      <c r="J27" s="30" t="n">
        <f aca="false">J15-J26</f>
        <v>-15300</v>
      </c>
      <c r="K27" s="30" t="n">
        <f aca="false">K15-K26</f>
        <v>36000</v>
      </c>
      <c r="L27" s="30" t="n">
        <f aca="false">L15-L26</f>
        <v>-37000</v>
      </c>
      <c r="M27" s="30" t="n">
        <f aca="false">M15-M26</f>
        <v>-8000</v>
      </c>
      <c r="N27" s="30" t="n">
        <f aca="false">N15-N26</f>
        <v>-18700</v>
      </c>
      <c r="O27" s="30" t="n">
        <f aca="false">O15-O26</f>
        <v>0</v>
      </c>
      <c r="P27" s="31" t="n">
        <f aca="false">SUM(C27:O27)</f>
        <v>-26700</v>
      </c>
    </row>
    <row r="29" customFormat="false" ht="15" hidden="false" customHeight="false" outlineLevel="0" collapsed="false">
      <c r="B29" s="0" t="s">
        <v>176</v>
      </c>
      <c r="C29" s="9" t="n">
        <v>0</v>
      </c>
      <c r="D29" s="9" t="n">
        <v>0</v>
      </c>
      <c r="E29" s="9" t="n">
        <v>0</v>
      </c>
      <c r="F29" s="9" t="n">
        <v>0</v>
      </c>
      <c r="G29" s="9" t="n">
        <v>0</v>
      </c>
      <c r="H29" s="9" t="n">
        <v>0</v>
      </c>
      <c r="I29" s="9" t="n">
        <v>0</v>
      </c>
      <c r="J29" s="9" t="n">
        <v>0</v>
      </c>
      <c r="K29" s="9" t="n">
        <v>0</v>
      </c>
      <c r="L29" s="9" t="n">
        <v>0</v>
      </c>
      <c r="M29" s="9" t="n">
        <v>0</v>
      </c>
      <c r="N29" s="9" t="n">
        <v>0</v>
      </c>
      <c r="O29" s="9" t="n">
        <v>0</v>
      </c>
      <c r="P29" s="22" t="n">
        <f aca="false">SUM(C29:O29)</f>
        <v>0</v>
      </c>
    </row>
    <row r="30" customFormat="false" ht="15" hidden="false" customHeight="false" outlineLevel="0" collapsed="false">
      <c r="B30" s="29" t="s">
        <v>177</v>
      </c>
      <c r="C30" s="30" t="n">
        <f aca="false">C27+C29</f>
        <v>-27400</v>
      </c>
      <c r="D30" s="30" t="n">
        <f aca="false">D27+D29</f>
        <v>-17500</v>
      </c>
      <c r="E30" s="30" t="n">
        <f aca="false">E27+E29</f>
        <v>13900</v>
      </c>
      <c r="F30" s="30" t="n">
        <f aca="false">F27+F29</f>
        <v>24000</v>
      </c>
      <c r="G30" s="30" t="n">
        <f aca="false">G27+G29</f>
        <v>11500</v>
      </c>
      <c r="H30" s="30" t="n">
        <f aca="false">H27+H29</f>
        <v>37900</v>
      </c>
      <c r="I30" s="30" t="n">
        <f aca="false">I27+I29</f>
        <v>-26100</v>
      </c>
      <c r="J30" s="30" t="n">
        <f aca="false">J27+J29</f>
        <v>-15300</v>
      </c>
      <c r="K30" s="30" t="n">
        <f aca="false">K27+K29</f>
        <v>36000</v>
      </c>
      <c r="L30" s="30" t="n">
        <f aca="false">L27+L29</f>
        <v>-37000</v>
      </c>
      <c r="M30" s="30" t="n">
        <f aca="false">M27+M29</f>
        <v>-8000</v>
      </c>
      <c r="N30" s="30" t="n">
        <f aca="false">N27+N29</f>
        <v>-18700</v>
      </c>
      <c r="O30" s="30" t="n">
        <f aca="false">O27+O29</f>
        <v>0</v>
      </c>
      <c r="P30" s="31" t="n">
        <f aca="false">SUM(C30:O30)</f>
        <v>-26700</v>
      </c>
    </row>
    <row r="32" customFormat="false" ht="15" hidden="false" customHeight="false" outlineLevel="0" collapsed="false">
      <c r="B32" s="0" t="s">
        <v>178</v>
      </c>
      <c r="C32" s="9" t="n">
        <v>0</v>
      </c>
      <c r="D32" s="9" t="n">
        <v>0</v>
      </c>
      <c r="E32" s="9" t="n">
        <v>0</v>
      </c>
      <c r="F32" s="9" t="n">
        <v>0</v>
      </c>
      <c r="G32" s="9" t="n">
        <v>0</v>
      </c>
      <c r="H32" s="9" t="n">
        <v>0</v>
      </c>
      <c r="I32" s="9" t="n">
        <v>0</v>
      </c>
      <c r="J32" s="9" t="n">
        <v>0</v>
      </c>
      <c r="K32" s="9" t="n">
        <v>0</v>
      </c>
      <c r="L32" s="9" t="n">
        <v>0</v>
      </c>
      <c r="M32" s="9" t="n">
        <v>0</v>
      </c>
      <c r="N32" s="9" t="n">
        <v>0</v>
      </c>
      <c r="O32" s="9" t="n">
        <v>0</v>
      </c>
      <c r="P32" s="22" t="n">
        <f aca="false">SUM(C32:O32)</f>
        <v>0</v>
      </c>
    </row>
    <row r="33" customFormat="false" ht="15" hidden="false" customHeight="false" outlineLevel="0" collapsed="false">
      <c r="B33" s="0" t="s">
        <v>179</v>
      </c>
      <c r="C33" s="21" t="n">
        <f aca="false">-SUMPRODUCT('07 Kredite'!$B$5:$B$20*ISNUMBER(MATCH('07 Kredite'!$C$5:$C$20,DAY(C$7+{0,1,2,3,4,5,6}),0)))</f>
        <v>-0</v>
      </c>
      <c r="D33" s="21" t="n">
        <f aca="false">-SUMPRODUCT('07 Kredite'!$B$5:$B$20*ISNUMBER(MATCH('07 Kredite'!$C$5:$C$20,DAY(D$7+{0,1,2,3,4,5,6}),0)))</f>
        <v>-0</v>
      </c>
      <c r="E33" s="21" t="n">
        <f aca="false">-SUMPRODUCT('07 Kredite'!$B$5:$B$20*ISNUMBER(MATCH('07 Kredite'!$C$5:$C$20,DAY(E$7+{0,1,2,3,4,5,6}),0)))</f>
        <v>-4200</v>
      </c>
      <c r="F33" s="21" t="n">
        <f aca="false">-SUMPRODUCT('07 Kredite'!$B$5:$B$20*ISNUMBER(MATCH('07 Kredite'!$C$5:$C$20,DAY(F$7+{0,1,2,3,4,5,6}),0)))</f>
        <v>-0</v>
      </c>
      <c r="G33" s="21" t="n">
        <f aca="false">-SUMPRODUCT('07 Kredite'!$B$5:$B$20*ISNUMBER(MATCH('07 Kredite'!$C$5:$C$20,DAY(G$7+{0,1,2,3,4,5,6}),0)))</f>
        <v>-0</v>
      </c>
      <c r="H33" s="21" t="n">
        <f aca="false">-SUMPRODUCT('07 Kredite'!$B$5:$B$20*ISNUMBER(MATCH('07 Kredite'!$C$5:$C$20,DAY(H$7+{0,1,2,3,4,5,6}),0)))</f>
        <v>-0</v>
      </c>
      <c r="I33" s="21" t="n">
        <f aca="false">-SUMPRODUCT('07 Kredite'!$B$5:$B$20*ISNUMBER(MATCH('07 Kredite'!$C$5:$C$20,DAY(I$7+{0,1,2,3,4,5,6}),0)))</f>
        <v>-0</v>
      </c>
      <c r="J33" s="21" t="n">
        <f aca="false">-SUMPRODUCT('07 Kredite'!$B$5:$B$20*ISNUMBER(MATCH('07 Kredite'!$C$5:$C$20,DAY(J$7+{0,1,2,3,4,5,6}),0)))</f>
        <v>-4200</v>
      </c>
      <c r="K33" s="21" t="n">
        <f aca="false">-SUMPRODUCT('07 Kredite'!$B$5:$B$20*ISNUMBER(MATCH('07 Kredite'!$C$5:$C$20,DAY(K$7+{0,1,2,3,4,5,6}),0)))</f>
        <v>-0</v>
      </c>
      <c r="L33" s="21" t="n">
        <f aca="false">-SUMPRODUCT('07 Kredite'!$B$5:$B$20*ISNUMBER(MATCH('07 Kredite'!$C$5:$C$20,DAY(L$7+{0,1,2,3,4,5,6}),0)))</f>
        <v>-0</v>
      </c>
      <c r="M33" s="21" t="n">
        <f aca="false">-SUMPRODUCT('07 Kredite'!$B$5:$B$20*ISNUMBER(MATCH('07 Kredite'!$C$5:$C$20,DAY(M$7+{0,1,2,3,4,5,6}),0)))</f>
        <v>-0</v>
      </c>
      <c r="N33" s="21" t="n">
        <f aca="false">-SUMPRODUCT('07 Kredite'!$B$5:$B$20*ISNUMBER(MATCH('07 Kredite'!$C$5:$C$20,DAY(N$7+{0,1,2,3,4,5,6}),0)))</f>
        <v>-4200</v>
      </c>
      <c r="O33" s="21" t="n">
        <f aca="false">-SUMPRODUCT('07 Kredite'!$B$5:$B$20*ISNUMBER(MATCH('07 Kredite'!$C$5:$C$20,DAY(O$7+{0,1,2,3,4,5,6}),0)))</f>
        <v>-0</v>
      </c>
      <c r="P33" s="22" t="n">
        <f aca="false">SUM(C33:O33)</f>
        <v>-12600</v>
      </c>
    </row>
    <row r="34" customFormat="false" ht="15" hidden="false" customHeight="false" outlineLevel="0" collapsed="false">
      <c r="B34" s="29" t="s">
        <v>180</v>
      </c>
      <c r="C34" s="30" t="n">
        <f aca="false">C30+C32+C33</f>
        <v>-27400</v>
      </c>
      <c r="D34" s="30" t="n">
        <f aca="false">D30+D32+D33</f>
        <v>-17500</v>
      </c>
      <c r="E34" s="30" t="n">
        <f aca="false">E30+E32+E33</f>
        <v>9700</v>
      </c>
      <c r="F34" s="30" t="n">
        <f aca="false">F30+F32+F33</f>
        <v>24000</v>
      </c>
      <c r="G34" s="30" t="n">
        <f aca="false">G30+G32+G33</f>
        <v>11500</v>
      </c>
      <c r="H34" s="30" t="n">
        <f aca="false">H30+H32+H33</f>
        <v>37900</v>
      </c>
      <c r="I34" s="30" t="n">
        <f aca="false">I30+I32+I33</f>
        <v>-26100</v>
      </c>
      <c r="J34" s="30" t="n">
        <f aca="false">J30+J32+J33</f>
        <v>-19500</v>
      </c>
      <c r="K34" s="30" t="n">
        <f aca="false">K30+K32+K33</f>
        <v>36000</v>
      </c>
      <c r="L34" s="30" t="n">
        <f aca="false">L30+L32+L33</f>
        <v>-37000</v>
      </c>
      <c r="M34" s="30" t="n">
        <f aca="false">M30+M32+M33</f>
        <v>-8000</v>
      </c>
      <c r="N34" s="30" t="n">
        <f aca="false">N30+N32+N33</f>
        <v>-22900</v>
      </c>
      <c r="O34" s="30" t="n">
        <f aca="false">O30+O32+O33</f>
        <v>0</v>
      </c>
      <c r="P34" s="31" t="n">
        <f aca="false">SUM(C34:O34)</f>
        <v>-39300</v>
      </c>
    </row>
    <row r="36" customFormat="false" ht="15" hidden="false" customHeight="false" outlineLevel="0" collapsed="false">
      <c r="B36" s="11" t="s">
        <v>181</v>
      </c>
      <c r="C36" s="12" t="n">
        <f aca="false">C9+C34</f>
        <v>92600</v>
      </c>
      <c r="D36" s="12" t="n">
        <f aca="false">D9+D34</f>
        <v>75100</v>
      </c>
      <c r="E36" s="12" t="n">
        <f aca="false">E9+E34</f>
        <v>84800</v>
      </c>
      <c r="F36" s="12" t="n">
        <f aca="false">F9+F34</f>
        <v>108800</v>
      </c>
      <c r="G36" s="12" t="n">
        <f aca="false">G9+G34</f>
        <v>120300</v>
      </c>
      <c r="H36" s="12" t="n">
        <f aca="false">H9+H34</f>
        <v>158200</v>
      </c>
      <c r="I36" s="12" t="n">
        <f aca="false">I9+I34</f>
        <v>132100</v>
      </c>
      <c r="J36" s="12" t="n">
        <f aca="false">J9+J34</f>
        <v>112600</v>
      </c>
      <c r="K36" s="12" t="n">
        <f aca="false">K9+K34</f>
        <v>148600</v>
      </c>
      <c r="L36" s="12" t="n">
        <f aca="false">L9+L34</f>
        <v>111600</v>
      </c>
      <c r="M36" s="12" t="n">
        <f aca="false">M9+M34</f>
        <v>103600</v>
      </c>
      <c r="N36" s="12" t="n">
        <f aca="false">N9+N34</f>
        <v>80700</v>
      </c>
      <c r="O36" s="12" t="n">
        <f aca="false">O9+O34</f>
        <v>80700</v>
      </c>
      <c r="P36" s="32" t="n">
        <f aca="false">O36</f>
        <v>80700</v>
      </c>
    </row>
    <row r="37" customFormat="false" ht="15" hidden="false" customHeight="false" outlineLevel="0" collapsed="false">
      <c r="B37" s="0" t="s">
        <v>182</v>
      </c>
      <c r="C37" s="22" t="n">
        <f aca="false">C36+DispoRahmen</f>
        <v>142600</v>
      </c>
      <c r="D37" s="22" t="n">
        <f aca="false">D36+DispoRahmen</f>
        <v>125100</v>
      </c>
      <c r="E37" s="22" t="n">
        <f aca="false">E36+DispoRahmen</f>
        <v>134800</v>
      </c>
      <c r="F37" s="22" t="n">
        <f aca="false">F36+DispoRahmen</f>
        <v>158800</v>
      </c>
      <c r="G37" s="22" t="n">
        <f aca="false">G36+DispoRahmen</f>
        <v>170300</v>
      </c>
      <c r="H37" s="22" t="n">
        <f aca="false">H36+DispoRahmen</f>
        <v>208200</v>
      </c>
      <c r="I37" s="22" t="n">
        <f aca="false">I36+DispoRahmen</f>
        <v>182100</v>
      </c>
      <c r="J37" s="22" t="n">
        <f aca="false">J36+DispoRahmen</f>
        <v>162600</v>
      </c>
      <c r="K37" s="22" t="n">
        <f aca="false">K36+DispoRahmen</f>
        <v>198600</v>
      </c>
      <c r="L37" s="22" t="n">
        <f aca="false">L36+DispoRahmen</f>
        <v>161600</v>
      </c>
      <c r="M37" s="22" t="n">
        <f aca="false">M36+DispoRahmen</f>
        <v>153600</v>
      </c>
      <c r="N37" s="22" t="n">
        <f aca="false">N36+DispoRahmen</f>
        <v>130700</v>
      </c>
      <c r="O37" s="22" t="n">
        <f aca="false">O36+DispoRahmen</f>
        <v>130700</v>
      </c>
      <c r="P37" s="22" t="n">
        <f aca="false">O37</f>
        <v>130700</v>
      </c>
    </row>
    <row r="38" customFormat="false" ht="15" hidden="false" customHeight="false" outlineLevel="0" collapsed="false">
      <c r="B38" s="4" t="s">
        <v>183</v>
      </c>
      <c r="C38" s="33" t="str">
        <f aca="false">IF(C36&lt;0,IF(DispoRahmen&gt;0,IF(C36&lt;-DispoRahmen,"🔴 Dispo gerissen","🔴 Im Dispo"),"🔴 Unter Null"),IF(C36&lt;FixkostenMonat,"🟠 Eng",IF(C36&lt;FixkostenMonat*2,"🟡 Beobachten","🟢 Sicher")))</f>
        <v>🟡 Beobachten</v>
      </c>
      <c r="D38" s="33" t="str">
        <f aca="false">IF(D36&lt;0,IF(DispoRahmen&gt;0,IF(D36&lt;-DispoRahmen,"🔴 Dispo gerissen","🔴 Im Dispo"),"🔴 Unter Null"),IF(D36&lt;FixkostenMonat,"🟠 Eng",IF(D36&lt;FixkostenMonat*2,"🟡 Beobachten","🟢 Sicher")))</f>
        <v>🟡 Beobachten</v>
      </c>
      <c r="E38" s="33" t="str">
        <f aca="false">IF(E36&lt;0,IF(DispoRahmen&gt;0,IF(E36&lt;-DispoRahmen,"🔴 Dispo gerissen","🔴 Im Dispo"),"🔴 Unter Null"),IF(E36&lt;FixkostenMonat,"🟠 Eng",IF(E36&lt;FixkostenMonat*2,"🟡 Beobachten","🟢 Sicher")))</f>
        <v>🟡 Beobachten</v>
      </c>
      <c r="F38" s="33" t="str">
        <f aca="false">IF(F36&lt;0,IF(DispoRahmen&gt;0,IF(F36&lt;-DispoRahmen,"🔴 Dispo gerissen","🔴 Im Dispo"),"🔴 Unter Null"),IF(F36&lt;FixkostenMonat,"🟠 Eng",IF(F36&lt;FixkostenMonat*2,"🟡 Beobachten","🟢 Sicher")))</f>
        <v>🟡 Beobachten</v>
      </c>
      <c r="G38" s="33" t="str">
        <f aca="false">IF(G36&lt;0,IF(DispoRahmen&gt;0,IF(G36&lt;-DispoRahmen,"🔴 Dispo gerissen","🔴 Im Dispo"),"🔴 Unter Null"),IF(G36&lt;FixkostenMonat,"🟠 Eng",IF(G36&lt;FixkostenMonat*2,"🟡 Beobachten","🟢 Sicher")))</f>
        <v>🟡 Beobachten</v>
      </c>
      <c r="H38" s="33" t="str">
        <f aca="false">IF(H36&lt;0,IF(DispoRahmen&gt;0,IF(H36&lt;-DispoRahmen,"🔴 Dispo gerissen","🔴 Im Dispo"),"🔴 Unter Null"),IF(H36&lt;FixkostenMonat,"🟠 Eng",IF(H36&lt;FixkostenMonat*2,"🟡 Beobachten","🟢 Sicher")))</f>
        <v>🟢 Sicher</v>
      </c>
      <c r="I38" s="33" t="str">
        <f aca="false">IF(I36&lt;0,IF(DispoRahmen&gt;0,IF(I36&lt;-DispoRahmen,"🔴 Dispo gerissen","🔴 Im Dispo"),"🔴 Unter Null"),IF(I36&lt;FixkostenMonat,"🟠 Eng",IF(I36&lt;FixkostenMonat*2,"🟡 Beobachten","🟢 Sicher")))</f>
        <v>🟡 Beobachten</v>
      </c>
      <c r="J38" s="33" t="str">
        <f aca="false">IF(J36&lt;0,IF(DispoRahmen&gt;0,IF(J36&lt;-DispoRahmen,"🔴 Dispo gerissen","🔴 Im Dispo"),"🔴 Unter Null"),IF(J36&lt;FixkostenMonat,"🟠 Eng",IF(J36&lt;FixkostenMonat*2,"🟡 Beobachten","🟢 Sicher")))</f>
        <v>🟡 Beobachten</v>
      </c>
      <c r="K38" s="33" t="str">
        <f aca="false">IF(K36&lt;0,IF(DispoRahmen&gt;0,IF(K36&lt;-DispoRahmen,"🔴 Dispo gerissen","🔴 Im Dispo"),"🔴 Unter Null"),IF(K36&lt;FixkostenMonat,"🟠 Eng",IF(K36&lt;FixkostenMonat*2,"🟡 Beobachten","🟢 Sicher")))</f>
        <v>🟢 Sicher</v>
      </c>
      <c r="L38" s="33" t="str">
        <f aca="false">IF(L36&lt;0,IF(DispoRahmen&gt;0,IF(L36&lt;-DispoRahmen,"🔴 Dispo gerissen","🔴 Im Dispo"),"🔴 Unter Null"),IF(L36&lt;FixkostenMonat,"🟠 Eng",IF(L36&lt;FixkostenMonat*2,"🟡 Beobachten","🟢 Sicher")))</f>
        <v>🟡 Beobachten</v>
      </c>
      <c r="M38" s="33" t="str">
        <f aca="false">IF(M36&lt;0,IF(DispoRahmen&gt;0,IF(M36&lt;-DispoRahmen,"🔴 Dispo gerissen","🔴 Im Dispo"),"🔴 Unter Null"),IF(M36&lt;FixkostenMonat,"🟠 Eng",IF(M36&lt;FixkostenMonat*2,"🟡 Beobachten","🟢 Sicher")))</f>
        <v>🟡 Beobachten</v>
      </c>
      <c r="N38" s="33" t="str">
        <f aca="false">IF(N36&lt;0,IF(DispoRahmen&gt;0,IF(N36&lt;-DispoRahmen,"🔴 Dispo gerissen","🔴 Im Dispo"),"🔴 Unter Null"),IF(N36&lt;FixkostenMonat,"🟠 Eng",IF(N36&lt;FixkostenMonat*2,"🟡 Beobachten","🟢 Sicher")))</f>
        <v>🟡 Beobachten</v>
      </c>
      <c r="O38" s="33" t="str">
        <f aca="false">IF(O36&lt;0,IF(DispoRahmen&gt;0,IF(O36&lt;-DispoRahmen,"🔴 Dispo gerissen","🔴 Im Dispo"),"🔴 Unter Null"),IF(O36&lt;FixkostenMonat,"🟠 Eng",IF(O36&lt;FixkostenMonat*2,"🟡 Beobachten","🟢 Sicher")))</f>
        <v>🟡 Beobachten</v>
      </c>
    </row>
    <row r="40" customFormat="false" ht="15" hidden="false" customHeight="false" outlineLevel="0" collapsed="false">
      <c r="B40" s="0" t="s">
        <v>184</v>
      </c>
      <c r="C40" s="9"/>
      <c r="D40" s="9"/>
      <c r="E40" s="9"/>
      <c r="F40" s="9"/>
      <c r="G40" s="9"/>
      <c r="H40" s="9"/>
      <c r="I40" s="9"/>
      <c r="J40" s="9"/>
      <c r="K40" s="9"/>
      <c r="L40" s="9"/>
      <c r="M40" s="9"/>
      <c r="N40" s="9"/>
      <c r="O40" s="9"/>
    </row>
    <row r="41" customFormat="false" ht="15" hidden="false" customHeight="false" outlineLevel="0" collapsed="false">
      <c r="B41" s="0" t="s">
        <v>185</v>
      </c>
      <c r="C41" s="22" t="str">
        <f aca="false">IF(ISNUMBER(C40),C40-C36,"")</f>
        <v/>
      </c>
      <c r="D41" s="22" t="str">
        <f aca="false">IF(ISNUMBER(D40),D40-D36,"")</f>
        <v/>
      </c>
      <c r="E41" s="22" t="str">
        <f aca="false">IF(ISNUMBER(E40),E40-E36,"")</f>
        <v/>
      </c>
      <c r="F41" s="22" t="str">
        <f aca="false">IF(ISNUMBER(F40),F40-F36,"")</f>
        <v/>
      </c>
      <c r="G41" s="22" t="str">
        <f aca="false">IF(ISNUMBER(G40),G40-G36,"")</f>
        <v/>
      </c>
      <c r="H41" s="22" t="str">
        <f aca="false">IF(ISNUMBER(H40),H40-H36,"")</f>
        <v/>
      </c>
      <c r="I41" s="22" t="str">
        <f aca="false">IF(ISNUMBER(I40),I40-I36,"")</f>
        <v/>
      </c>
      <c r="J41" s="22" t="str">
        <f aca="false">IF(ISNUMBER(J40),J40-J36,"")</f>
        <v/>
      </c>
      <c r="K41" s="22" t="str">
        <f aca="false">IF(ISNUMBER(K40),K40-K36,"")</f>
        <v/>
      </c>
      <c r="L41" s="22" t="str">
        <f aca="false">IF(ISNUMBER(L40),L40-L36,"")</f>
        <v/>
      </c>
      <c r="M41" s="22" t="str">
        <f aca="false">IF(ISNUMBER(M40),M40-M36,"")</f>
        <v/>
      </c>
      <c r="N41" s="22" t="str">
        <f aca="false">IF(ISNUMBER(N40),N40-N36,"")</f>
        <v/>
      </c>
      <c r="O41" s="22" t="str">
        <f aca="false">IF(ISNUMBER(O40),O40-O36,"")</f>
        <v/>
      </c>
    </row>
    <row r="43" customFormat="false" ht="15" hidden="false" customHeight="false" outlineLevel="0" collapsed="false">
      <c r="B43" s="2" t="s">
        <v>186</v>
      </c>
    </row>
    <row r="44" customFormat="false" ht="15" hidden="false" customHeight="false" outlineLevel="0" collapsed="false">
      <c r="B44" s="2" t="s">
        <v>187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D4A7A"/>
    <pageSetUpPr fitToPage="false"/>
  </sheetPr>
  <dimension ref="B2:C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43359375" defaultRowHeight="15" customHeight="false"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3" min="3" style="0" width="24"/>
    <col collapsed="false" customWidth="true" hidden="false" outlineLevel="0" max="4" min="4" style="0" width="3"/>
  </cols>
  <sheetData>
    <row r="2" customFormat="false" ht="17.35" hidden="false" customHeight="false" outlineLevel="0" collapsed="false">
      <c r="B2" s="1" t="s">
        <v>188</v>
      </c>
    </row>
    <row r="3" customFormat="false" ht="15" hidden="false" customHeight="false" outlineLevel="0" collapsed="false">
      <c r="B3" s="2" t="s">
        <v>189</v>
      </c>
    </row>
    <row r="5" customFormat="false" ht="15" hidden="false" customHeight="false" outlineLevel="0" collapsed="false">
      <c r="B5" s="3" t="s">
        <v>190</v>
      </c>
      <c r="C5" s="3"/>
    </row>
    <row r="6" customFormat="false" ht="15" hidden="false" customHeight="false" outlineLevel="0" collapsed="false">
      <c r="B6" s="0" t="s">
        <v>191</v>
      </c>
      <c r="C6" s="21" t="n">
        <f aca="false">'Forecast 13W'!C9</f>
        <v>120000</v>
      </c>
    </row>
    <row r="7" customFormat="false" ht="15" hidden="false" customHeight="false" outlineLevel="0" collapsed="false">
      <c r="B7" s="0" t="s">
        <v>192</v>
      </c>
      <c r="C7" s="21" t="n">
        <f aca="false">'Forecast 13W'!F36</f>
        <v>108800</v>
      </c>
    </row>
    <row r="8" customFormat="false" ht="15" hidden="false" customHeight="false" outlineLevel="0" collapsed="false">
      <c r="B8" s="0" t="s">
        <v>193</v>
      </c>
      <c r="C8" s="21" t="n">
        <f aca="false">'Forecast 13W'!J36</f>
        <v>112600</v>
      </c>
    </row>
    <row r="9" customFormat="false" ht="15" hidden="false" customHeight="false" outlineLevel="0" collapsed="false">
      <c r="B9" s="0" t="s">
        <v>194</v>
      </c>
      <c r="C9" s="21" t="n">
        <f aca="false">'Forecast 13W'!O36</f>
        <v>80700</v>
      </c>
    </row>
    <row r="10" customFormat="false" ht="15" hidden="false" customHeight="false" outlineLevel="0" collapsed="false">
      <c r="B10" s="0" t="s">
        <v>195</v>
      </c>
      <c r="C10" s="21" t="n">
        <f aca="false">MIN('Forecast 13W'!C36:O36)</f>
        <v>75100</v>
      </c>
    </row>
    <row r="11" customFormat="false" ht="15" hidden="false" customHeight="false" outlineLevel="0" collapsed="false">
      <c r="B11" s="0" t="s">
        <v>196</v>
      </c>
      <c r="C11" s="21" t="n">
        <f aca="false">MIN('Forecast 13W'!C37:O37)</f>
        <v>125100</v>
      </c>
    </row>
    <row r="12" customFormat="false" ht="15" hidden="false" customHeight="false" outlineLevel="0" collapsed="false">
      <c r="B12" s="0" t="s">
        <v>197</v>
      </c>
      <c r="C12" s="21" t="n">
        <f aca="false">'Forecast 13W'!P15</f>
        <v>328300</v>
      </c>
    </row>
    <row r="13" customFormat="false" ht="15" hidden="false" customHeight="false" outlineLevel="0" collapsed="false">
      <c r="B13" s="0" t="s">
        <v>198</v>
      </c>
      <c r="C13" s="21" t="n">
        <f aca="false">'Forecast 13W'!P26</f>
        <v>355000</v>
      </c>
    </row>
    <row r="14" customFormat="false" ht="15" hidden="false" customHeight="false" outlineLevel="0" collapsed="false">
      <c r="B14" s="0" t="s">
        <v>199</v>
      </c>
      <c r="C14" s="21" t="n">
        <f aca="false">'Forecast 13W'!P34</f>
        <v>-39300</v>
      </c>
    </row>
    <row r="16" customFormat="false" ht="15" hidden="false" customHeight="false" outlineLevel="0" collapsed="false">
      <c r="B16" s="3" t="s">
        <v>200</v>
      </c>
      <c r="C16" s="3"/>
    </row>
    <row r="17" customFormat="false" ht="15" hidden="false" customHeight="false" outlineLevel="0" collapsed="false">
      <c r="B17" s="0" t="s">
        <v>201</v>
      </c>
      <c r="C17" s="4" t="str">
        <f aca="false">IF('Forecast 13W'!F36&lt;0,IF(DispoRahmen&gt;0,IF('Forecast 13W'!F36&lt;-DispoRahmen,"🔴 Dispo gerissen","🔴 Im Dispo"),"🔴 Unter Null"),IF('Forecast 13W'!F36&lt;FixkostenMonat,"🟠 Eng",IF('Forecast 13W'!F36&lt;FixkostenMonat*2,"🟡 Beobachten","🟢 Sicher")))</f>
        <v>🟡 Beobachten</v>
      </c>
    </row>
    <row r="18" customFormat="false" ht="15" hidden="false" customHeight="false" outlineLevel="0" collapsed="false">
      <c r="B18" s="0" t="s">
        <v>202</v>
      </c>
      <c r="C18" s="4" t="str">
        <f aca="false">IF('Forecast 13W'!J36&lt;0,IF(DispoRahmen&gt;0,IF('Forecast 13W'!J36&lt;-DispoRahmen,"🔴 Dispo gerissen","🔴 Im Dispo"),"🔴 Unter Null"),IF('Forecast 13W'!J36&lt;FixkostenMonat,"🟠 Eng",IF('Forecast 13W'!J36&lt;FixkostenMonat*2,"🟡 Beobachten","🟢 Sicher")))</f>
        <v>🟡 Beobachten</v>
      </c>
    </row>
    <row r="19" customFormat="false" ht="15" hidden="false" customHeight="false" outlineLevel="0" collapsed="false">
      <c r="B19" s="0" t="s">
        <v>203</v>
      </c>
      <c r="C19" s="4" t="str">
        <f aca="false">IF('Forecast 13W'!O36&lt;0,IF(DispoRahmen&gt;0,IF('Forecast 13W'!O36&lt;-DispoRahmen,"🔴 Dispo gerissen","🔴 Im Dispo"),"🔴 Unter Null"),IF('Forecast 13W'!O36&lt;FixkostenMonat,"🟠 Eng",IF('Forecast 13W'!O36&lt;FixkostenMonat*2,"🟡 Beobachten","🟢 Sicher")))</f>
        <v>🟡 Beobachten</v>
      </c>
    </row>
    <row r="21" customFormat="false" ht="15" hidden="false" customHeight="false" outlineLevel="0" collapsed="false">
      <c r="B21" s="3" t="s">
        <v>204</v>
      </c>
      <c r="C21" s="3"/>
    </row>
    <row r="22" customFormat="false" ht="15" hidden="false" customHeight="false" outlineLevel="0" collapsed="false">
      <c r="B22" s="0" t="s">
        <v>205</v>
      </c>
      <c r="C22" s="4" t="str">
        <f aca="false">IF(COUNTIF('Forecast 13W'!C36:O36,"&lt;0")=0,"keine — Konto bleibt positiv",INDEX('Forecast 13W'!C6:O6,MATCH(1,INDEX(--('Forecast 13W'!C36:O36&lt;0),0),0)))</f>
        <v>keine — Konto bleibt positiv</v>
      </c>
    </row>
    <row r="24" customFormat="false" ht="15" hidden="false" customHeight="false" outlineLevel="0" collapsed="false">
      <c r="B24" s="3" t="s">
        <v>206</v>
      </c>
      <c r="C24" s="3"/>
    </row>
    <row r="25" customFormat="false" ht="15" hidden="false" customHeight="false" outlineLevel="0" collapsed="false">
      <c r="B25" s="0" t="s">
        <v>207</v>
      </c>
    </row>
    <row r="26" customFormat="false" ht="15" hidden="false" customHeight="false" outlineLevel="0" collapsed="false">
      <c r="B26" s="0" t="s">
        <v>208</v>
      </c>
    </row>
    <row r="27" customFormat="false" ht="15" hidden="false" customHeight="false" outlineLevel="0" collapsed="false">
      <c r="B27" s="0" t="s">
        <v>209</v>
      </c>
    </row>
    <row r="28" customFormat="false" ht="15" hidden="false" customHeight="false" outlineLevel="0" collapsed="false">
      <c r="B28" s="0" t="s">
        <v>210</v>
      </c>
    </row>
    <row r="29" customFormat="false" ht="15" hidden="false" customHeight="false" outlineLevel="0" collapsed="false">
      <c r="B29" s="0" t="s">
        <v>211</v>
      </c>
    </row>
    <row r="30" customFormat="false" ht="15" hidden="false" customHeight="false" outlineLevel="0" collapsed="false">
      <c r="B30" s="0" t="s">
        <v>212</v>
      </c>
    </row>
    <row r="32" customFormat="false" ht="15" hidden="false" customHeight="false" outlineLevel="0" collapsed="false">
      <c r="B32" s="2" t="s">
        <v>213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08080"/>
    <pageSetUpPr fitToPage="false"/>
  </sheetPr>
  <dimension ref="B1:B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43359375" defaultRowHeight="15" customHeight="false" zeroHeight="false" outlineLevelRow="0" outlineLevelCol="0"/>
  <cols>
    <col collapsed="false" customWidth="true" hidden="false" outlineLevel="0" max="1" min="1" style="0" width="3"/>
    <col collapsed="false" customWidth="true" hidden="false" outlineLevel="0" max="2" min="2" style="0" width="110"/>
  </cols>
  <sheetData>
    <row r="1" customFormat="false" ht="17.35" hidden="false" customHeight="false" outlineLevel="0" collapsed="false">
      <c r="B1" s="1" t="s">
        <v>214</v>
      </c>
    </row>
    <row r="2" customFormat="false" ht="15" hidden="false" customHeight="false" outlineLevel="0" collapsed="false">
      <c r="B2" s="2" t="s">
        <v>215</v>
      </c>
    </row>
    <row r="4" customFormat="false" ht="15" hidden="false" customHeight="false" outlineLevel="0" collapsed="false">
      <c r="B4" s="34" t="s">
        <v>216</v>
      </c>
    </row>
    <row r="5" customFormat="false" ht="42" hidden="false" customHeight="true" outlineLevel="0" collapsed="false">
      <c r="B5" s="35" t="s">
        <v>217</v>
      </c>
    </row>
    <row r="7" customFormat="false" ht="15" hidden="false" customHeight="false" outlineLevel="0" collapsed="false">
      <c r="B7" s="34" t="s">
        <v>218</v>
      </c>
    </row>
    <row r="8" customFormat="false" ht="55.5" hidden="false" customHeight="true" outlineLevel="0" collapsed="false">
      <c r="B8" s="35" t="s">
        <v>219</v>
      </c>
    </row>
    <row r="9" customFormat="false" ht="27.75" hidden="false" customHeight="true" outlineLevel="0" collapsed="false">
      <c r="B9" s="35" t="s">
        <v>220</v>
      </c>
    </row>
    <row r="11" customFormat="false" ht="15" hidden="false" customHeight="false" outlineLevel="0" collapsed="false">
      <c r="B11" s="34" t="s">
        <v>221</v>
      </c>
    </row>
    <row r="12" customFormat="false" ht="42" hidden="false" customHeight="true" outlineLevel="0" collapsed="false">
      <c r="B12" s="35" t="s">
        <v>222</v>
      </c>
    </row>
    <row r="14" customFormat="false" ht="15" hidden="false" customHeight="false" outlineLevel="0" collapsed="false">
      <c r="B14" s="34" t="s">
        <v>223</v>
      </c>
    </row>
    <row r="15" customFormat="false" ht="69.75" hidden="false" customHeight="true" outlineLevel="0" collapsed="false">
      <c r="B15" s="35" t="s">
        <v>224</v>
      </c>
    </row>
    <row r="17" customFormat="false" ht="15" hidden="false" customHeight="false" outlineLevel="0" collapsed="false">
      <c r="B17" s="34" t="s">
        <v>225</v>
      </c>
    </row>
    <row r="18" customFormat="false" ht="55.5" hidden="false" customHeight="true" outlineLevel="0" collapsed="false">
      <c r="B18" s="35" t="s">
        <v>226</v>
      </c>
    </row>
    <row r="20" customFormat="false" ht="15" hidden="false" customHeight="false" outlineLevel="0" collapsed="false">
      <c r="B20" s="34" t="s">
        <v>227</v>
      </c>
    </row>
    <row r="21" customFormat="false" ht="69.75" hidden="false" customHeight="true" outlineLevel="0" collapsed="false">
      <c r="B21" s="35" t="s">
        <v>228</v>
      </c>
    </row>
    <row r="23" customFormat="false" ht="15" hidden="false" customHeight="false" outlineLevel="0" collapsed="false">
      <c r="B23" s="34" t="s">
        <v>229</v>
      </c>
    </row>
    <row r="24" customFormat="false" ht="69.75" hidden="false" customHeight="true" outlineLevel="0" collapsed="false">
      <c r="B24" s="35" t="s">
        <v>230</v>
      </c>
    </row>
    <row r="26" customFormat="false" ht="15" hidden="false" customHeight="false" outlineLevel="0" collapsed="false">
      <c r="B26" s="34" t="s">
        <v>231</v>
      </c>
    </row>
    <row r="27" customFormat="false" ht="42" hidden="false" customHeight="true" outlineLevel="0" collapsed="false">
      <c r="B27" s="35" t="s">
        <v>232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08080"/>
    <pageSetUpPr fitToPage="false"/>
  </sheetPr>
  <dimension ref="B2:D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43359375" defaultRowHeight="15" customHeight="false" zeroHeight="false" outlineLevelRow="0" outlineLevelCol="0"/>
  <cols>
    <col collapsed="false" customWidth="true" hidden="false" outlineLevel="0" max="1" min="1" style="0" width="3"/>
    <col collapsed="false" customWidth="true" hidden="false" outlineLevel="0" max="2" min="2" style="0" width="58"/>
    <col collapsed="false" customWidth="true" hidden="false" outlineLevel="0" max="3" min="3" style="0" width="18"/>
    <col collapsed="false" customWidth="true" hidden="false" outlineLevel="0" max="4" min="4" style="0" width="30"/>
  </cols>
  <sheetData>
    <row r="2" customFormat="false" ht="17.35" hidden="false" customHeight="false" outlineLevel="0" collapsed="false">
      <c r="B2" s="1" t="s">
        <v>233</v>
      </c>
    </row>
    <row r="3" customFormat="false" ht="15" hidden="false" customHeight="false" outlineLevel="0" collapsed="false">
      <c r="B3" s="2" t="s">
        <v>234</v>
      </c>
    </row>
    <row r="5" customFormat="false" ht="15" hidden="false" customHeight="false" outlineLevel="0" collapsed="false">
      <c r="B5" s="3" t="s">
        <v>235</v>
      </c>
      <c r="C5" s="3"/>
      <c r="D5" s="3"/>
    </row>
    <row r="6" customFormat="false" ht="15" hidden="false" customHeight="false" outlineLevel="0" collapsed="false">
      <c r="B6" s="0" t="s">
        <v>236</v>
      </c>
      <c r="C6" s="36" t="b">
        <f aca="false">ABS(SUMIFS('02 Debitoren'!$D$5:$D$60,'02 Debitoren'!$F$5:$F$60,"&gt;="&amp;Startdatum,'02 Debitoren'!$F$5:$F$60,"&lt;="&amp;Startdatum+90)-'Forecast 13W'!P12)&lt;0.01</f>
        <v>1</v>
      </c>
      <c r="D6" s="0" t="str">
        <f aca="false">IF(C6,"✅","⚠️")</f>
        <v>✅</v>
      </c>
    </row>
    <row r="7" customFormat="false" ht="15" hidden="false" customHeight="false" outlineLevel="0" collapsed="false">
      <c r="B7" s="0" t="s">
        <v>237</v>
      </c>
      <c r="C7" s="36" t="b">
        <f aca="false">ABS(SUMIFS('03 Kreditoren'!$C$5:$C$60,'03 Kreditoren'!$D$5:$D$60,"&gt;="&amp;Startdatum,'03 Kreditoren'!$D$5:$D$60,"&lt;="&amp;Startdatum+90)-'Forecast 13W'!P23)&lt;0.01</f>
        <v>1</v>
      </c>
      <c r="D7" s="0" t="str">
        <f aca="false">IF(C7,"✅","⚠️")</f>
        <v>✅</v>
      </c>
    </row>
    <row r="8" customFormat="false" ht="15" hidden="false" customHeight="false" outlineLevel="0" collapsed="false">
      <c r="B8" s="0" t="s">
        <v>238</v>
      </c>
      <c r="C8" s="36" t="b">
        <f aca="false">ABS(SUMIFS('08 Aufträge'!$D$5:$D$40,'08 Aufträge'!$B$5:$B$40,"fix beauftragt",'08 Aufträge'!$E$5:$E$40,"&gt;="&amp;Startdatum,'08 Aufträge'!$E$5:$E$40,"&lt;="&amp;Startdatum+90)-'Forecast 13W'!P13)&lt;0.01</f>
        <v>1</v>
      </c>
      <c r="D8" s="0" t="str">
        <f aca="false">IF(C8,"✅","⚠️")</f>
        <v>✅</v>
      </c>
    </row>
    <row r="9" customFormat="false" ht="15" hidden="false" customHeight="false" outlineLevel="0" collapsed="false">
      <c r="B9" s="0" t="s">
        <v>239</v>
      </c>
      <c r="C9" s="36" t="b">
        <f aca="false">SUMPRODUCT(ABS('Forecast 13W'!D9:O9-'Forecast 13W'!C36:N36))&lt;0.01</f>
        <v>1</v>
      </c>
      <c r="D9" s="0" t="str">
        <f aca="false">IF(C9,"✅","⚠️")</f>
        <v>✅</v>
      </c>
    </row>
    <row r="10" customFormat="false" ht="15" hidden="false" customHeight="false" outlineLevel="0" collapsed="false">
      <c r="B10" s="0" t="s">
        <v>240</v>
      </c>
      <c r="C10" s="36" t="b">
        <f aca="false">ABS('Forecast 13W'!O36-('Forecast 13W'!C9+'Forecast 13W'!P34))&lt;0.01</f>
        <v>1</v>
      </c>
      <c r="D10" s="0" t="str">
        <f aca="false">IF(C10,"✅","⚠️")</f>
        <v>✅</v>
      </c>
    </row>
    <row r="11" customFormat="false" ht="15" hidden="false" customHeight="false" outlineLevel="0" collapsed="false">
      <c r="B11" s="0" t="s">
        <v>241</v>
      </c>
      <c r="C11" s="36" t="b">
        <f aca="false">ABS('Forecast 13W'!P34-('Forecast 13W'!P27+'Forecast 13W'!P29+'Forecast 13W'!P32+'Forecast 13W'!P33))&lt;0.01</f>
        <v>1</v>
      </c>
      <c r="D11" s="0" t="str">
        <f aca="false">IF(C11,"✅","⚠️")</f>
        <v>✅</v>
      </c>
    </row>
    <row r="12" customFormat="false" ht="15" hidden="false" customHeight="false" outlineLevel="0" collapsed="false">
      <c r="B12" s="4" t="s">
        <v>242</v>
      </c>
      <c r="C12" s="37" t="b">
        <f aca="false">AND(C6:C11)</f>
        <v>1</v>
      </c>
      <c r="D12" s="4" t="str">
        <f aca="false">IF(AND(C6:C11),"✅ Alle Prüfungen bestanden","⚠️ Mind. eine Prüfung fehlgeschlagen")</f>
        <v>✅ Alle Prüfungen bestanden</v>
      </c>
    </row>
    <row r="14" customFormat="false" ht="15" hidden="false" customHeight="false" outlineLevel="0" collapsed="false">
      <c r="B14" s="3" t="s">
        <v>243</v>
      </c>
      <c r="C14" s="3"/>
      <c r="D14" s="3"/>
    </row>
    <row r="15" customFormat="false" ht="15" hidden="false" customHeight="false" outlineLevel="0" collapsed="false">
      <c r="B15" s="0" t="s">
        <v>244</v>
      </c>
      <c r="C15" s="22" t="n">
        <f aca="false">SUMPRODUCT(('02 Debitoren'!$F$5:$F$60="")*'02 Debitoren'!$D$5:$D$60)</f>
        <v>0</v>
      </c>
    </row>
    <row r="16" customFormat="false" ht="15" hidden="false" customHeight="false" outlineLevel="0" collapsed="false">
      <c r="B16" s="0" t="s">
        <v>245</v>
      </c>
      <c r="C16" s="22" t="n">
        <f aca="false">SUMPRODUCT(('02 Debitoren'!$F$5:$F$60&lt;&gt;"")*('02 Debitoren'!$F$5:$F$60&lt;Startdatum)*'02 Debitoren'!$D$5:$D$60)+SUMPRODUCT(('02 Debitoren'!$F$5:$F$60&gt;Startdatum+90)*'02 Debitoren'!$D$5:$D$60)</f>
        <v>0</v>
      </c>
    </row>
    <row r="17" customFormat="false" ht="15" hidden="false" customHeight="false" outlineLevel="0" collapsed="false">
      <c r="B17" s="0" t="s">
        <v>246</v>
      </c>
      <c r="C17" s="22" t="n">
        <f aca="false">SUMPRODUCT(('03 Kreditoren'!$D$5:$D$60="")*'03 Kreditoren'!$C$5:$C$60)</f>
        <v>0</v>
      </c>
    </row>
    <row r="18" customFormat="false" ht="15" hidden="false" customHeight="false" outlineLevel="0" collapsed="false">
      <c r="B18" s="0" t="s">
        <v>247</v>
      </c>
      <c r="C18" s="22" t="n">
        <f aca="false">SUMPRODUCT(('03 Kreditoren'!$D$5:$D$60&lt;&gt;"")*('03 Kreditoren'!$D$5:$D$60&lt;Startdatum)*'03 Kreditoren'!$C$5:$C$60)+SUMPRODUCT(('03 Kreditoren'!$D$5:$D$60&gt;Startdatum+90)*'03 Kreditoren'!$C$5:$C$60)</f>
        <v>0</v>
      </c>
    </row>
    <row r="19" customFormat="false" ht="15" hidden="false" customHeight="false" outlineLevel="0" collapsed="false">
      <c r="B19" s="0" t="s">
        <v>248</v>
      </c>
      <c r="C19" s="22" t="n">
        <f aca="false">SUMPRODUCT(('08 Aufträge'!$B$5:$B$40="fix beauftragt")*('08 Aufträge'!$E$5:$E$40="")*'08 Aufträge'!$D$5:$D$40)</f>
        <v>0</v>
      </c>
    </row>
    <row r="20" customFormat="false" ht="15" hidden="false" customHeight="false" outlineLevel="0" collapsed="false">
      <c r="B20" s="0" t="s">
        <v>249</v>
      </c>
      <c r="C20" s="22" t="n">
        <f aca="false">SUMPRODUCT(('08 Aufträge'!$B$5:$B$40="fix beauftragt")*('08 Aufträge'!$E$5:$E$40&lt;&gt;"")*(('08 Aufträge'!$E$5:$E$40&lt;Startdatum)+('08 Aufträge'!$E$5:$E$40&gt;Startdatum+90))*'08 Aufträge'!$D$5:$D$40)</f>
        <v>0</v>
      </c>
    </row>
    <row r="22" customFormat="false" ht="27.75" hidden="false" customHeight="true" outlineLevel="0" collapsed="false">
      <c r="B22" s="38" t="s">
        <v>250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E699"/>
    <pageSetUpPr fitToPage="false"/>
  </sheetPr>
  <dimension ref="A1:E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43359375" defaultRowHeight="15" customHeight="false" zeroHeight="false" outlineLevelRow="0" outlineLevelCol="0"/>
  <cols>
    <col collapsed="false" customWidth="true" hidden="false" outlineLevel="0" max="1" min="1" style="0" width="30"/>
    <col collapsed="false" customWidth="true" hidden="false" outlineLevel="0" max="2" min="2" style="0" width="24"/>
    <col collapsed="false" customWidth="true" hidden="false" outlineLevel="0" max="3" min="3" style="0" width="16"/>
    <col collapsed="false" customWidth="true" hidden="false" outlineLevel="0" max="4" min="4" style="0" width="18"/>
    <col collapsed="false" customWidth="true" hidden="false" outlineLevel="0" max="5" min="5" style="0" width="40"/>
  </cols>
  <sheetData>
    <row r="1" customFormat="false" ht="17.35" hidden="false" customHeight="false" outlineLevel="0" collapsed="false">
      <c r="A1" s="1" t="s">
        <v>28</v>
      </c>
    </row>
    <row r="2" customFormat="false" ht="27.75" hidden="false" customHeight="true" outlineLevel="0" collapsed="false">
      <c r="A2" s="6" t="s">
        <v>29</v>
      </c>
      <c r="B2" s="6"/>
      <c r="C2" s="6"/>
      <c r="D2" s="6"/>
      <c r="E2" s="6"/>
    </row>
    <row r="4" customFormat="false" ht="30" hidden="false" customHeight="true" outlineLevel="0" collapsed="false">
      <c r="A4" s="7" t="s">
        <v>30</v>
      </c>
      <c r="B4" s="7" t="s">
        <v>31</v>
      </c>
      <c r="C4" s="7" t="s">
        <v>32</v>
      </c>
      <c r="D4" s="7" t="s">
        <v>33</v>
      </c>
      <c r="E4" s="7" t="s">
        <v>34</v>
      </c>
    </row>
    <row r="5" customFormat="false" ht="15" hidden="false" customHeight="false" outlineLevel="0" collapsed="false">
      <c r="A5" s="8" t="s">
        <v>35</v>
      </c>
      <c r="B5" s="8" t="s">
        <v>36</v>
      </c>
      <c r="C5" s="9" t="n">
        <v>95000</v>
      </c>
      <c r="D5" s="9" t="n">
        <v>50000</v>
      </c>
      <c r="E5" s="8" t="s">
        <v>37</v>
      </c>
    </row>
    <row r="6" customFormat="false" ht="15" hidden="false" customHeight="false" outlineLevel="0" collapsed="false">
      <c r="A6" s="8" t="s">
        <v>38</v>
      </c>
      <c r="B6" s="8" t="s">
        <v>36</v>
      </c>
      <c r="C6" s="9" t="n">
        <v>25000</v>
      </c>
      <c r="D6" s="9" t="n">
        <v>0</v>
      </c>
      <c r="E6" s="8" t="s">
        <v>39</v>
      </c>
    </row>
    <row r="7" customFormat="false" ht="15" hidden="false" customHeight="false" outlineLevel="0" collapsed="false">
      <c r="A7" s="8" t="s">
        <v>40</v>
      </c>
      <c r="B7" s="8"/>
      <c r="C7" s="9" t="n">
        <v>0</v>
      </c>
      <c r="D7" s="9" t="n">
        <v>0</v>
      </c>
      <c r="E7" s="8"/>
    </row>
    <row r="8" customFormat="false" ht="15" hidden="false" customHeight="false" outlineLevel="0" collapsed="false">
      <c r="A8" s="8" t="s">
        <v>41</v>
      </c>
      <c r="B8" s="8"/>
      <c r="C8" s="9" t="n">
        <v>0</v>
      </c>
      <c r="D8" s="9" t="n">
        <v>0</v>
      </c>
      <c r="E8" s="8"/>
    </row>
    <row r="9" customFormat="false" ht="15" hidden="false" customHeight="false" outlineLevel="0" collapsed="false">
      <c r="A9" s="8"/>
      <c r="B9" s="8"/>
      <c r="C9" s="9"/>
      <c r="D9" s="9"/>
      <c r="E9" s="8"/>
    </row>
    <row r="10" customFormat="false" ht="15" hidden="false" customHeight="false" outlineLevel="0" collapsed="false">
      <c r="A10" s="8"/>
      <c r="B10" s="8"/>
      <c r="C10" s="9"/>
      <c r="D10" s="9"/>
      <c r="E10" s="8"/>
    </row>
    <row r="11" customFormat="false" ht="15" hidden="false" customHeight="false" outlineLevel="0" collapsed="false">
      <c r="A11" s="8"/>
      <c r="B11" s="8"/>
      <c r="C11" s="9"/>
      <c r="D11" s="9"/>
      <c r="E11" s="8"/>
    </row>
    <row r="12" customFormat="false" ht="15" hidden="false" customHeight="false" outlineLevel="0" collapsed="false">
      <c r="A12" s="8"/>
      <c r="B12" s="8"/>
      <c r="C12" s="9"/>
      <c r="D12" s="9"/>
      <c r="E12" s="8"/>
    </row>
    <row r="13" customFormat="false" ht="15" hidden="false" customHeight="false" outlineLevel="0" collapsed="false">
      <c r="A13" s="10"/>
      <c r="B13" s="11" t="s">
        <v>42</v>
      </c>
      <c r="C13" s="12" t="n">
        <f aca="false">SUM(C5:C12)</f>
        <v>120000</v>
      </c>
      <c r="D13" s="12" t="n">
        <f aca="false">SUM(D5:D12)</f>
        <v>50000</v>
      </c>
      <c r="E13" s="10"/>
    </row>
    <row r="15" customFormat="false" ht="15" hidden="false" customHeight="false" outlineLevel="0" collapsed="false">
      <c r="A15" s="2" t="s">
        <v>43</v>
      </c>
    </row>
  </sheetData>
  <mergeCells count="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E699"/>
    <pageSetUpPr fitToPage="false"/>
  </sheetPr>
  <dimension ref="A1:G6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43359375" defaultRowHeight="15" customHeight="false" zeroHeight="false" outlineLevelRow="0" outlineLevelCol="0"/>
  <cols>
    <col collapsed="false" customWidth="true" hidden="false" outlineLevel="0" max="1" min="1" style="0" width="28"/>
    <col collapsed="false" customWidth="true" hidden="false" outlineLevel="0" max="3" min="2" style="0" width="12"/>
    <col collapsed="false" customWidth="true" hidden="false" outlineLevel="0" max="4" min="4" style="0" width="15"/>
    <col collapsed="false" customWidth="true" hidden="false" outlineLevel="0" max="5" min="5" style="0" width="12"/>
    <col collapsed="false" customWidth="true" hidden="false" outlineLevel="0" max="6" min="6" style="0" width="24"/>
    <col collapsed="false" customWidth="true" hidden="false" outlineLevel="0" max="7" min="7" style="0" width="40"/>
  </cols>
  <sheetData>
    <row r="1" customFormat="false" ht="17.35" hidden="false" customHeight="false" outlineLevel="0" collapsed="false">
      <c r="A1" s="1" t="s">
        <v>44</v>
      </c>
    </row>
    <row r="2" customFormat="false" ht="42" hidden="false" customHeight="true" outlineLevel="0" collapsed="false">
      <c r="A2" s="6" t="s">
        <v>45</v>
      </c>
      <c r="B2" s="6"/>
      <c r="C2" s="6"/>
      <c r="D2" s="6"/>
      <c r="E2" s="6"/>
      <c r="F2" s="6"/>
      <c r="G2" s="6"/>
    </row>
    <row r="4" customFormat="false" ht="30" hidden="false" customHeight="true" outlineLevel="0" collapsed="false">
      <c r="A4" s="7" t="s">
        <v>46</v>
      </c>
      <c r="B4" s="7" t="s">
        <v>47</v>
      </c>
      <c r="C4" s="7" t="s">
        <v>48</v>
      </c>
      <c r="D4" s="7" t="s">
        <v>49</v>
      </c>
      <c r="E4" s="7" t="s">
        <v>50</v>
      </c>
      <c r="F4" s="7" t="s">
        <v>51</v>
      </c>
      <c r="G4" s="7" t="s">
        <v>34</v>
      </c>
    </row>
    <row r="5" customFormat="false" ht="15" hidden="false" customHeight="false" outlineLevel="0" collapsed="false">
      <c r="A5" s="8" t="s">
        <v>52</v>
      </c>
      <c r="B5" s="8" t="s">
        <v>53</v>
      </c>
      <c r="C5" s="13" t="n">
        <v>46188</v>
      </c>
      <c r="D5" s="9" t="n">
        <v>48500</v>
      </c>
      <c r="E5" s="13" t="n">
        <v>46218</v>
      </c>
      <c r="F5" s="13" t="n">
        <v>46232</v>
      </c>
      <c r="G5" s="8" t="s">
        <v>54</v>
      </c>
    </row>
    <row r="6" customFormat="false" ht="15" hidden="false" customHeight="false" outlineLevel="0" collapsed="false">
      <c r="A6" s="8" t="s">
        <v>55</v>
      </c>
      <c r="B6" s="8" t="s">
        <v>56</v>
      </c>
      <c r="C6" s="13" t="n">
        <v>46203</v>
      </c>
      <c r="D6" s="9" t="n">
        <v>32000</v>
      </c>
      <c r="E6" s="13" t="n">
        <v>46233</v>
      </c>
      <c r="F6" s="13" t="n">
        <v>46247</v>
      </c>
      <c r="G6" s="8" t="s">
        <v>57</v>
      </c>
    </row>
    <row r="7" customFormat="false" ht="15" hidden="false" customHeight="false" outlineLevel="0" collapsed="false">
      <c r="A7" s="8" t="s">
        <v>58</v>
      </c>
      <c r="B7" s="8" t="s">
        <v>59</v>
      </c>
      <c r="C7" s="13" t="n">
        <v>46213</v>
      </c>
      <c r="D7" s="9" t="n">
        <v>27800</v>
      </c>
      <c r="E7" s="13" t="n">
        <v>46243</v>
      </c>
      <c r="F7" s="13" t="n">
        <v>46244</v>
      </c>
      <c r="G7" s="8" t="s">
        <v>60</v>
      </c>
    </row>
    <row r="8" customFormat="false" ht="15" hidden="false" customHeight="false" outlineLevel="0" collapsed="false">
      <c r="A8" s="8" t="s">
        <v>61</v>
      </c>
      <c r="B8" s="8" t="s">
        <v>62</v>
      </c>
      <c r="C8" s="13" t="n">
        <v>46223</v>
      </c>
      <c r="D8" s="9" t="n">
        <v>56000</v>
      </c>
      <c r="E8" s="13" t="n">
        <v>46253</v>
      </c>
      <c r="F8" s="13" t="n">
        <v>46260</v>
      </c>
      <c r="G8" s="8" t="s">
        <v>63</v>
      </c>
    </row>
    <row r="9" customFormat="false" ht="15" hidden="false" customHeight="false" outlineLevel="0" collapsed="false">
      <c r="A9" s="8" t="s">
        <v>64</v>
      </c>
      <c r="B9" s="8" t="s">
        <v>65</v>
      </c>
      <c r="C9" s="13" t="n">
        <v>46227</v>
      </c>
      <c r="D9" s="9" t="n">
        <v>19400</v>
      </c>
      <c r="E9" s="13" t="n">
        <v>46257</v>
      </c>
      <c r="F9" s="13" t="n">
        <v>46258</v>
      </c>
      <c r="G9" s="8"/>
    </row>
    <row r="10" customFormat="false" ht="15" hidden="false" customHeight="false" outlineLevel="0" collapsed="false">
      <c r="A10" s="8" t="s">
        <v>52</v>
      </c>
      <c r="B10" s="8" t="s">
        <v>66</v>
      </c>
      <c r="C10" s="13" t="n">
        <v>46239</v>
      </c>
      <c r="D10" s="9" t="n">
        <v>61000</v>
      </c>
      <c r="E10" s="13" t="n">
        <v>46269</v>
      </c>
      <c r="F10" s="13" t="n">
        <v>46269</v>
      </c>
      <c r="G10" s="8" t="s">
        <v>67</v>
      </c>
    </row>
    <row r="11" customFormat="false" ht="15" hidden="false" customHeight="false" outlineLevel="0" collapsed="false">
      <c r="A11" s="8" t="s">
        <v>55</v>
      </c>
      <c r="B11" s="8" t="s">
        <v>68</v>
      </c>
      <c r="C11" s="13" t="n">
        <v>46249</v>
      </c>
      <c r="D11" s="9" t="n">
        <v>23600</v>
      </c>
      <c r="E11" s="13" t="n">
        <v>46279</v>
      </c>
      <c r="F11" s="13" t="n">
        <v>46293</v>
      </c>
      <c r="G11" s="8" t="s">
        <v>69</v>
      </c>
    </row>
    <row r="12" customFormat="false" ht="15" hidden="false" customHeight="false" outlineLevel="0" collapsed="false">
      <c r="A12" s="8"/>
      <c r="B12" s="8"/>
      <c r="C12" s="13"/>
      <c r="D12" s="9"/>
      <c r="E12" s="13"/>
      <c r="F12" s="13"/>
      <c r="G12" s="8"/>
    </row>
    <row r="13" customFormat="false" ht="15" hidden="false" customHeight="false" outlineLevel="0" collapsed="false">
      <c r="A13" s="8"/>
      <c r="B13" s="8"/>
      <c r="C13" s="13"/>
      <c r="D13" s="9"/>
      <c r="E13" s="13"/>
      <c r="F13" s="13"/>
      <c r="G13" s="8"/>
    </row>
    <row r="14" customFormat="false" ht="15" hidden="false" customHeight="false" outlineLevel="0" collapsed="false">
      <c r="A14" s="8"/>
      <c r="B14" s="8"/>
      <c r="C14" s="13"/>
      <c r="D14" s="9"/>
      <c r="E14" s="13"/>
      <c r="F14" s="13"/>
      <c r="G14" s="8"/>
    </row>
    <row r="15" customFormat="false" ht="15" hidden="false" customHeight="false" outlineLevel="0" collapsed="false">
      <c r="A15" s="8"/>
      <c r="B15" s="8"/>
      <c r="C15" s="13"/>
      <c r="D15" s="9"/>
      <c r="E15" s="13"/>
      <c r="F15" s="13"/>
      <c r="G15" s="8"/>
    </row>
    <row r="16" customFormat="false" ht="15" hidden="false" customHeight="false" outlineLevel="0" collapsed="false">
      <c r="A16" s="8"/>
      <c r="B16" s="8"/>
      <c r="C16" s="13"/>
      <c r="D16" s="9"/>
      <c r="E16" s="13"/>
      <c r="F16" s="13"/>
      <c r="G16" s="8"/>
    </row>
    <row r="17" customFormat="false" ht="15" hidden="false" customHeight="false" outlineLevel="0" collapsed="false">
      <c r="A17" s="8"/>
      <c r="B17" s="8"/>
      <c r="C17" s="13"/>
      <c r="D17" s="9"/>
      <c r="E17" s="13"/>
      <c r="F17" s="13"/>
      <c r="G17" s="8"/>
    </row>
    <row r="18" customFormat="false" ht="15" hidden="false" customHeight="false" outlineLevel="0" collapsed="false">
      <c r="A18" s="8"/>
      <c r="B18" s="8"/>
      <c r="C18" s="13"/>
      <c r="D18" s="9"/>
      <c r="E18" s="13"/>
      <c r="F18" s="13"/>
      <c r="G18" s="8"/>
    </row>
    <row r="19" customFormat="false" ht="15" hidden="false" customHeight="false" outlineLevel="0" collapsed="false">
      <c r="A19" s="8"/>
      <c r="B19" s="8"/>
      <c r="C19" s="13"/>
      <c r="D19" s="9"/>
      <c r="E19" s="13"/>
      <c r="F19" s="13"/>
      <c r="G19" s="8"/>
    </row>
    <row r="20" customFormat="false" ht="15" hidden="false" customHeight="false" outlineLevel="0" collapsed="false">
      <c r="A20" s="8"/>
      <c r="B20" s="8"/>
      <c r="C20" s="13"/>
      <c r="D20" s="9"/>
      <c r="E20" s="13"/>
      <c r="F20" s="13"/>
      <c r="G20" s="8"/>
    </row>
    <row r="21" customFormat="false" ht="15" hidden="false" customHeight="false" outlineLevel="0" collapsed="false">
      <c r="A21" s="8"/>
      <c r="B21" s="8"/>
      <c r="C21" s="13"/>
      <c r="D21" s="9"/>
      <c r="E21" s="13"/>
      <c r="F21" s="13"/>
      <c r="G21" s="8"/>
    </row>
    <row r="22" customFormat="false" ht="15" hidden="false" customHeight="false" outlineLevel="0" collapsed="false">
      <c r="A22" s="8"/>
      <c r="B22" s="8"/>
      <c r="C22" s="13"/>
      <c r="D22" s="9"/>
      <c r="E22" s="13"/>
      <c r="F22" s="13"/>
      <c r="G22" s="8"/>
    </row>
    <row r="23" customFormat="false" ht="15" hidden="false" customHeight="false" outlineLevel="0" collapsed="false">
      <c r="A23" s="8"/>
      <c r="B23" s="8"/>
      <c r="C23" s="13"/>
      <c r="D23" s="9"/>
      <c r="E23" s="13"/>
      <c r="F23" s="13"/>
      <c r="G23" s="8"/>
    </row>
    <row r="24" customFormat="false" ht="15" hidden="false" customHeight="false" outlineLevel="0" collapsed="false">
      <c r="A24" s="8"/>
      <c r="B24" s="8"/>
      <c r="C24" s="13"/>
      <c r="D24" s="9"/>
      <c r="E24" s="13"/>
      <c r="F24" s="13"/>
      <c r="G24" s="8"/>
    </row>
    <row r="25" customFormat="false" ht="15" hidden="false" customHeight="false" outlineLevel="0" collapsed="false">
      <c r="A25" s="8"/>
      <c r="B25" s="8"/>
      <c r="C25" s="13"/>
      <c r="D25" s="9"/>
      <c r="E25" s="13"/>
      <c r="F25" s="13"/>
      <c r="G25" s="8"/>
    </row>
    <row r="26" customFormat="false" ht="15" hidden="false" customHeight="false" outlineLevel="0" collapsed="false">
      <c r="A26" s="8"/>
      <c r="B26" s="8"/>
      <c r="C26" s="13"/>
      <c r="D26" s="9"/>
      <c r="E26" s="13"/>
      <c r="F26" s="13"/>
      <c r="G26" s="8"/>
    </row>
    <row r="27" customFormat="false" ht="15" hidden="false" customHeight="false" outlineLevel="0" collapsed="false">
      <c r="A27" s="8"/>
      <c r="B27" s="8"/>
      <c r="C27" s="13"/>
      <c r="D27" s="9"/>
      <c r="E27" s="13"/>
      <c r="F27" s="13"/>
      <c r="G27" s="8"/>
    </row>
    <row r="28" customFormat="false" ht="15" hidden="false" customHeight="false" outlineLevel="0" collapsed="false">
      <c r="A28" s="8"/>
      <c r="B28" s="8"/>
      <c r="C28" s="13"/>
      <c r="D28" s="9"/>
      <c r="E28" s="13"/>
      <c r="F28" s="13"/>
      <c r="G28" s="8"/>
    </row>
    <row r="29" customFormat="false" ht="15" hidden="false" customHeight="false" outlineLevel="0" collapsed="false">
      <c r="A29" s="8"/>
      <c r="B29" s="8"/>
      <c r="C29" s="13"/>
      <c r="D29" s="9"/>
      <c r="E29" s="13"/>
      <c r="F29" s="13"/>
      <c r="G29" s="8"/>
    </row>
    <row r="30" customFormat="false" ht="15" hidden="false" customHeight="false" outlineLevel="0" collapsed="false">
      <c r="A30" s="8"/>
      <c r="B30" s="8"/>
      <c r="C30" s="13"/>
      <c r="D30" s="9"/>
      <c r="E30" s="13"/>
      <c r="F30" s="13"/>
      <c r="G30" s="8"/>
    </row>
    <row r="31" customFormat="false" ht="15" hidden="false" customHeight="false" outlineLevel="0" collapsed="false">
      <c r="A31" s="8"/>
      <c r="B31" s="8"/>
      <c r="C31" s="13"/>
      <c r="D31" s="9"/>
      <c r="E31" s="13"/>
      <c r="F31" s="13"/>
      <c r="G31" s="8"/>
    </row>
    <row r="32" customFormat="false" ht="15" hidden="false" customHeight="false" outlineLevel="0" collapsed="false">
      <c r="A32" s="8"/>
      <c r="B32" s="8"/>
      <c r="C32" s="13"/>
      <c r="D32" s="9"/>
      <c r="E32" s="13"/>
      <c r="F32" s="13"/>
      <c r="G32" s="8"/>
    </row>
    <row r="33" customFormat="false" ht="15" hidden="false" customHeight="false" outlineLevel="0" collapsed="false">
      <c r="A33" s="8"/>
      <c r="B33" s="8"/>
      <c r="C33" s="13"/>
      <c r="D33" s="9"/>
      <c r="E33" s="13"/>
      <c r="F33" s="13"/>
      <c r="G33" s="8"/>
    </row>
    <row r="34" customFormat="false" ht="15" hidden="false" customHeight="false" outlineLevel="0" collapsed="false">
      <c r="A34" s="8"/>
      <c r="B34" s="8"/>
      <c r="C34" s="13"/>
      <c r="D34" s="9"/>
      <c r="E34" s="13"/>
      <c r="F34" s="13"/>
      <c r="G34" s="8"/>
    </row>
    <row r="35" customFormat="false" ht="15" hidden="false" customHeight="false" outlineLevel="0" collapsed="false">
      <c r="A35" s="8"/>
      <c r="B35" s="8"/>
      <c r="C35" s="13"/>
      <c r="D35" s="9"/>
      <c r="E35" s="13"/>
      <c r="F35" s="13"/>
      <c r="G35" s="8"/>
    </row>
    <row r="36" customFormat="false" ht="15" hidden="false" customHeight="false" outlineLevel="0" collapsed="false">
      <c r="A36" s="8"/>
      <c r="B36" s="8"/>
      <c r="C36" s="13"/>
      <c r="D36" s="9"/>
      <c r="E36" s="13"/>
      <c r="F36" s="13"/>
      <c r="G36" s="8"/>
    </row>
    <row r="37" customFormat="false" ht="15" hidden="false" customHeight="false" outlineLevel="0" collapsed="false">
      <c r="A37" s="8"/>
      <c r="B37" s="8"/>
      <c r="C37" s="13"/>
      <c r="D37" s="9"/>
      <c r="E37" s="13"/>
      <c r="F37" s="13"/>
      <c r="G37" s="8"/>
    </row>
    <row r="38" customFormat="false" ht="15" hidden="false" customHeight="false" outlineLevel="0" collapsed="false">
      <c r="A38" s="8"/>
      <c r="B38" s="8"/>
      <c r="C38" s="13"/>
      <c r="D38" s="9"/>
      <c r="E38" s="13"/>
      <c r="F38" s="13"/>
      <c r="G38" s="8"/>
    </row>
    <row r="39" customFormat="false" ht="15" hidden="false" customHeight="false" outlineLevel="0" collapsed="false">
      <c r="A39" s="8"/>
      <c r="B39" s="8"/>
      <c r="C39" s="13"/>
      <c r="D39" s="9"/>
      <c r="E39" s="13"/>
      <c r="F39" s="13"/>
      <c r="G39" s="8"/>
    </row>
    <row r="40" customFormat="false" ht="15" hidden="false" customHeight="false" outlineLevel="0" collapsed="false">
      <c r="A40" s="8"/>
      <c r="B40" s="8"/>
      <c r="C40" s="13"/>
      <c r="D40" s="9"/>
      <c r="E40" s="13"/>
      <c r="F40" s="13"/>
      <c r="G40" s="8"/>
    </row>
    <row r="41" customFormat="false" ht="15" hidden="false" customHeight="false" outlineLevel="0" collapsed="false">
      <c r="A41" s="8"/>
      <c r="B41" s="8"/>
      <c r="C41" s="13"/>
      <c r="D41" s="9"/>
      <c r="E41" s="13"/>
      <c r="F41" s="13"/>
      <c r="G41" s="8"/>
    </row>
    <row r="42" customFormat="false" ht="15" hidden="false" customHeight="false" outlineLevel="0" collapsed="false">
      <c r="A42" s="8"/>
      <c r="B42" s="8"/>
      <c r="C42" s="13"/>
      <c r="D42" s="9"/>
      <c r="E42" s="13"/>
      <c r="F42" s="13"/>
      <c r="G42" s="8"/>
    </row>
    <row r="43" customFormat="false" ht="15" hidden="false" customHeight="false" outlineLevel="0" collapsed="false">
      <c r="A43" s="8"/>
      <c r="B43" s="8"/>
      <c r="C43" s="13"/>
      <c r="D43" s="9"/>
      <c r="E43" s="13"/>
      <c r="F43" s="13"/>
      <c r="G43" s="8"/>
    </row>
    <row r="44" customFormat="false" ht="15" hidden="false" customHeight="false" outlineLevel="0" collapsed="false">
      <c r="A44" s="8"/>
      <c r="B44" s="8"/>
      <c r="C44" s="13"/>
      <c r="D44" s="9"/>
      <c r="E44" s="13"/>
      <c r="F44" s="13"/>
      <c r="G44" s="8"/>
    </row>
    <row r="45" customFormat="false" ht="15" hidden="false" customHeight="false" outlineLevel="0" collapsed="false">
      <c r="A45" s="8"/>
      <c r="B45" s="8"/>
      <c r="C45" s="13"/>
      <c r="D45" s="9"/>
      <c r="E45" s="13"/>
      <c r="F45" s="13"/>
      <c r="G45" s="8"/>
    </row>
    <row r="46" customFormat="false" ht="15" hidden="false" customHeight="false" outlineLevel="0" collapsed="false">
      <c r="A46" s="8"/>
      <c r="B46" s="8"/>
      <c r="C46" s="13"/>
      <c r="D46" s="9"/>
      <c r="E46" s="13"/>
      <c r="F46" s="13"/>
      <c r="G46" s="8"/>
    </row>
    <row r="47" customFormat="false" ht="15" hidden="false" customHeight="false" outlineLevel="0" collapsed="false">
      <c r="A47" s="8"/>
      <c r="B47" s="8"/>
      <c r="C47" s="13"/>
      <c r="D47" s="9"/>
      <c r="E47" s="13"/>
      <c r="F47" s="13"/>
      <c r="G47" s="8"/>
    </row>
    <row r="48" customFormat="false" ht="15" hidden="false" customHeight="false" outlineLevel="0" collapsed="false">
      <c r="A48" s="8"/>
      <c r="B48" s="8"/>
      <c r="C48" s="13"/>
      <c r="D48" s="9"/>
      <c r="E48" s="13"/>
      <c r="F48" s="13"/>
      <c r="G48" s="8"/>
    </row>
    <row r="49" customFormat="false" ht="15" hidden="false" customHeight="false" outlineLevel="0" collapsed="false">
      <c r="A49" s="8"/>
      <c r="B49" s="8"/>
      <c r="C49" s="13"/>
      <c r="D49" s="9"/>
      <c r="E49" s="13"/>
      <c r="F49" s="13"/>
      <c r="G49" s="8"/>
    </row>
    <row r="50" customFormat="false" ht="15" hidden="false" customHeight="false" outlineLevel="0" collapsed="false">
      <c r="A50" s="8"/>
      <c r="B50" s="8"/>
      <c r="C50" s="13"/>
      <c r="D50" s="9"/>
      <c r="E50" s="13"/>
      <c r="F50" s="13"/>
      <c r="G50" s="8"/>
    </row>
    <row r="51" customFormat="false" ht="15" hidden="false" customHeight="false" outlineLevel="0" collapsed="false">
      <c r="A51" s="8"/>
      <c r="B51" s="8"/>
      <c r="C51" s="13"/>
      <c r="D51" s="9"/>
      <c r="E51" s="13"/>
      <c r="F51" s="13"/>
      <c r="G51" s="8"/>
    </row>
    <row r="52" customFormat="false" ht="15" hidden="false" customHeight="false" outlineLevel="0" collapsed="false">
      <c r="A52" s="8"/>
      <c r="B52" s="8"/>
      <c r="C52" s="13"/>
      <c r="D52" s="9"/>
      <c r="E52" s="13"/>
      <c r="F52" s="13"/>
      <c r="G52" s="8"/>
    </row>
    <row r="53" customFormat="false" ht="15" hidden="false" customHeight="false" outlineLevel="0" collapsed="false">
      <c r="A53" s="8"/>
      <c r="B53" s="8"/>
      <c r="C53" s="13"/>
      <c r="D53" s="9"/>
      <c r="E53" s="13"/>
      <c r="F53" s="13"/>
      <c r="G53" s="8"/>
    </row>
    <row r="54" customFormat="false" ht="15" hidden="false" customHeight="false" outlineLevel="0" collapsed="false">
      <c r="A54" s="8"/>
      <c r="B54" s="8"/>
      <c r="C54" s="13"/>
      <c r="D54" s="9"/>
      <c r="E54" s="13"/>
      <c r="F54" s="13"/>
      <c r="G54" s="8"/>
    </row>
    <row r="55" customFormat="false" ht="15" hidden="false" customHeight="false" outlineLevel="0" collapsed="false">
      <c r="A55" s="8"/>
      <c r="B55" s="8"/>
      <c r="C55" s="13"/>
      <c r="D55" s="9"/>
      <c r="E55" s="13"/>
      <c r="F55" s="13"/>
      <c r="G55" s="8"/>
    </row>
    <row r="56" customFormat="false" ht="15" hidden="false" customHeight="false" outlineLevel="0" collapsed="false">
      <c r="A56" s="8"/>
      <c r="B56" s="8"/>
      <c r="C56" s="13"/>
      <c r="D56" s="9"/>
      <c r="E56" s="13"/>
      <c r="F56" s="13"/>
      <c r="G56" s="8"/>
    </row>
    <row r="57" customFormat="false" ht="15" hidden="false" customHeight="false" outlineLevel="0" collapsed="false">
      <c r="A57" s="8"/>
      <c r="B57" s="8"/>
      <c r="C57" s="13"/>
      <c r="D57" s="9"/>
      <c r="E57" s="13"/>
      <c r="F57" s="13"/>
      <c r="G57" s="8"/>
    </row>
    <row r="58" customFormat="false" ht="15" hidden="false" customHeight="false" outlineLevel="0" collapsed="false">
      <c r="A58" s="8"/>
      <c r="B58" s="8"/>
      <c r="C58" s="13"/>
      <c r="D58" s="9"/>
      <c r="E58" s="13"/>
      <c r="F58" s="13"/>
      <c r="G58" s="8"/>
    </row>
    <row r="59" customFormat="false" ht="15" hidden="false" customHeight="false" outlineLevel="0" collapsed="false">
      <c r="A59" s="8"/>
      <c r="B59" s="8"/>
      <c r="C59" s="13"/>
      <c r="D59" s="9"/>
      <c r="E59" s="13"/>
      <c r="F59" s="13"/>
      <c r="G59" s="8"/>
    </row>
    <row r="60" customFormat="false" ht="15" hidden="false" customHeight="false" outlineLevel="0" collapsed="false">
      <c r="A60" s="8"/>
      <c r="B60" s="8"/>
      <c r="C60" s="13"/>
      <c r="D60" s="9"/>
      <c r="E60" s="13"/>
      <c r="F60" s="13"/>
      <c r="G60" s="8"/>
    </row>
    <row r="62" customFormat="false" ht="15" hidden="false" customHeight="false" outlineLevel="0" collapsed="false">
      <c r="C62" s="4" t="s">
        <v>70</v>
      </c>
      <c r="D62" s="14" t="n">
        <f aca="false">SUM(D5:D60)</f>
        <v>268300</v>
      </c>
    </row>
  </sheetData>
  <mergeCells count="1">
    <mergeCell ref="A2:G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E699"/>
    <pageSetUpPr fitToPage="false"/>
  </sheetPr>
  <dimension ref="A1:E6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43359375" defaultRowHeight="15" customHeight="false" zeroHeight="false" outlineLevelRow="0" outlineLevelCol="0"/>
  <cols>
    <col collapsed="false" customWidth="true" hidden="false" outlineLevel="0" max="1" min="1" style="0" width="28"/>
    <col collapsed="false" customWidth="true" hidden="false" outlineLevel="0" max="2" min="2" style="0" width="12"/>
    <col collapsed="false" customWidth="true" hidden="false" outlineLevel="0" max="3" min="3" style="0" width="15"/>
    <col collapsed="false" customWidth="true" hidden="false" outlineLevel="0" max="4" min="4" style="0" width="24"/>
    <col collapsed="false" customWidth="true" hidden="false" outlineLevel="0" max="5" min="5" style="0" width="42"/>
  </cols>
  <sheetData>
    <row r="1" customFormat="false" ht="17.35" hidden="false" customHeight="false" outlineLevel="0" collapsed="false">
      <c r="A1" s="1" t="s">
        <v>71</v>
      </c>
    </row>
    <row r="2" customFormat="false" ht="30" hidden="false" customHeight="true" outlineLevel="0" collapsed="false">
      <c r="A2" s="6" t="s">
        <v>72</v>
      </c>
      <c r="B2" s="6"/>
      <c r="C2" s="6"/>
      <c r="D2" s="6"/>
      <c r="E2" s="6"/>
    </row>
    <row r="4" customFormat="false" ht="30" hidden="false" customHeight="true" outlineLevel="0" collapsed="false">
      <c r="A4" s="7" t="s">
        <v>73</v>
      </c>
      <c r="B4" s="7" t="s">
        <v>47</v>
      </c>
      <c r="C4" s="7" t="s">
        <v>49</v>
      </c>
      <c r="D4" s="7" t="s">
        <v>74</v>
      </c>
      <c r="E4" s="7" t="s">
        <v>34</v>
      </c>
    </row>
    <row r="5" customFormat="false" ht="15" hidden="false" customHeight="false" outlineLevel="0" collapsed="false">
      <c r="A5" s="8" t="s">
        <v>75</v>
      </c>
      <c r="B5" s="8" t="s">
        <v>76</v>
      </c>
      <c r="C5" s="9" t="n">
        <v>18200</v>
      </c>
      <c r="D5" s="13" t="n">
        <v>46233</v>
      </c>
      <c r="E5" s="8"/>
    </row>
    <row r="6" customFormat="false" ht="15" hidden="false" customHeight="false" outlineLevel="0" collapsed="false">
      <c r="A6" s="8" t="s">
        <v>77</v>
      </c>
      <c r="B6" s="8" t="s">
        <v>78</v>
      </c>
      <c r="C6" s="9" t="n">
        <v>9800</v>
      </c>
      <c r="D6" s="13" t="n">
        <v>46240</v>
      </c>
      <c r="E6" s="8" t="s">
        <v>79</v>
      </c>
    </row>
    <row r="7" customFormat="false" ht="15" hidden="false" customHeight="false" outlineLevel="0" collapsed="false">
      <c r="A7" s="8" t="s">
        <v>80</v>
      </c>
      <c r="B7" s="8" t="s">
        <v>81</v>
      </c>
      <c r="C7" s="9" t="n">
        <v>22400</v>
      </c>
      <c r="D7" s="13" t="n">
        <v>46247</v>
      </c>
      <c r="E7" s="8"/>
    </row>
    <row r="8" customFormat="false" ht="15" hidden="false" customHeight="false" outlineLevel="0" collapsed="false">
      <c r="A8" s="8" t="s">
        <v>82</v>
      </c>
      <c r="B8" s="8" t="s">
        <v>83</v>
      </c>
      <c r="C8" s="9" t="n">
        <v>12700</v>
      </c>
      <c r="D8" s="13" t="n">
        <v>46261</v>
      </c>
      <c r="E8" s="8"/>
    </row>
    <row r="9" customFormat="false" ht="15" hidden="false" customHeight="false" outlineLevel="0" collapsed="false">
      <c r="A9" s="8" t="s">
        <v>75</v>
      </c>
      <c r="B9" s="8" t="s">
        <v>84</v>
      </c>
      <c r="C9" s="9" t="n">
        <v>8900</v>
      </c>
      <c r="D9" s="13" t="n">
        <v>46268</v>
      </c>
      <c r="E9" s="8"/>
    </row>
    <row r="10" customFormat="false" ht="15" hidden="false" customHeight="false" outlineLevel="0" collapsed="false">
      <c r="A10" s="8" t="s">
        <v>85</v>
      </c>
      <c r="B10" s="8" t="s">
        <v>86</v>
      </c>
      <c r="C10" s="9" t="n">
        <v>15300</v>
      </c>
      <c r="D10" s="13" t="n">
        <v>46282</v>
      </c>
      <c r="E10" s="8"/>
    </row>
    <row r="11" customFormat="false" ht="15" hidden="false" customHeight="false" outlineLevel="0" collapsed="false">
      <c r="A11" s="8"/>
      <c r="B11" s="8"/>
      <c r="C11" s="9"/>
      <c r="D11" s="13"/>
      <c r="E11" s="8"/>
    </row>
    <row r="12" customFormat="false" ht="15" hidden="false" customHeight="false" outlineLevel="0" collapsed="false">
      <c r="A12" s="8"/>
      <c r="B12" s="8"/>
      <c r="C12" s="9"/>
      <c r="D12" s="13"/>
      <c r="E12" s="8"/>
    </row>
    <row r="13" customFormat="false" ht="15" hidden="false" customHeight="false" outlineLevel="0" collapsed="false">
      <c r="A13" s="8"/>
      <c r="B13" s="8"/>
      <c r="C13" s="9"/>
      <c r="D13" s="13"/>
      <c r="E13" s="8"/>
    </row>
    <row r="14" customFormat="false" ht="15" hidden="false" customHeight="false" outlineLevel="0" collapsed="false">
      <c r="A14" s="8"/>
      <c r="B14" s="8"/>
      <c r="C14" s="9"/>
      <c r="D14" s="13"/>
      <c r="E14" s="8"/>
    </row>
    <row r="15" customFormat="false" ht="15" hidden="false" customHeight="false" outlineLevel="0" collapsed="false">
      <c r="A15" s="8"/>
      <c r="B15" s="8"/>
      <c r="C15" s="9"/>
      <c r="D15" s="13"/>
      <c r="E15" s="8"/>
    </row>
    <row r="16" customFormat="false" ht="15" hidden="false" customHeight="false" outlineLevel="0" collapsed="false">
      <c r="A16" s="8"/>
      <c r="B16" s="8"/>
      <c r="C16" s="9"/>
      <c r="D16" s="13"/>
      <c r="E16" s="8"/>
    </row>
    <row r="17" customFormat="false" ht="15" hidden="false" customHeight="false" outlineLevel="0" collapsed="false">
      <c r="A17" s="8"/>
      <c r="B17" s="8"/>
      <c r="C17" s="9"/>
      <c r="D17" s="13"/>
      <c r="E17" s="8"/>
    </row>
    <row r="18" customFormat="false" ht="15" hidden="false" customHeight="false" outlineLevel="0" collapsed="false">
      <c r="A18" s="8"/>
      <c r="B18" s="8"/>
      <c r="C18" s="9"/>
      <c r="D18" s="13"/>
      <c r="E18" s="8"/>
    </row>
    <row r="19" customFormat="false" ht="15" hidden="false" customHeight="false" outlineLevel="0" collapsed="false">
      <c r="A19" s="8"/>
      <c r="B19" s="8"/>
      <c r="C19" s="9"/>
      <c r="D19" s="13"/>
      <c r="E19" s="8"/>
    </row>
    <row r="20" customFormat="false" ht="15" hidden="false" customHeight="false" outlineLevel="0" collapsed="false">
      <c r="A20" s="8"/>
      <c r="B20" s="8"/>
      <c r="C20" s="9"/>
      <c r="D20" s="13"/>
      <c r="E20" s="8"/>
    </row>
    <row r="21" customFormat="false" ht="15" hidden="false" customHeight="false" outlineLevel="0" collapsed="false">
      <c r="A21" s="8"/>
      <c r="B21" s="8"/>
      <c r="C21" s="9"/>
      <c r="D21" s="13"/>
      <c r="E21" s="8"/>
    </row>
    <row r="22" customFormat="false" ht="15" hidden="false" customHeight="false" outlineLevel="0" collapsed="false">
      <c r="A22" s="8"/>
      <c r="B22" s="8"/>
      <c r="C22" s="9"/>
      <c r="D22" s="13"/>
      <c r="E22" s="8"/>
    </row>
    <row r="23" customFormat="false" ht="15" hidden="false" customHeight="false" outlineLevel="0" collapsed="false">
      <c r="A23" s="8"/>
      <c r="B23" s="8"/>
      <c r="C23" s="9"/>
      <c r="D23" s="13"/>
      <c r="E23" s="8"/>
    </row>
    <row r="24" customFormat="false" ht="15" hidden="false" customHeight="false" outlineLevel="0" collapsed="false">
      <c r="A24" s="8"/>
      <c r="B24" s="8"/>
      <c r="C24" s="9"/>
      <c r="D24" s="13"/>
      <c r="E24" s="8"/>
    </row>
    <row r="25" customFormat="false" ht="15" hidden="false" customHeight="false" outlineLevel="0" collapsed="false">
      <c r="A25" s="8"/>
      <c r="B25" s="8"/>
      <c r="C25" s="9"/>
      <c r="D25" s="13"/>
      <c r="E25" s="8"/>
    </row>
    <row r="26" customFormat="false" ht="15" hidden="false" customHeight="false" outlineLevel="0" collapsed="false">
      <c r="A26" s="8"/>
      <c r="B26" s="8"/>
      <c r="C26" s="9"/>
      <c r="D26" s="13"/>
      <c r="E26" s="8"/>
    </row>
    <row r="27" customFormat="false" ht="15" hidden="false" customHeight="false" outlineLevel="0" collapsed="false">
      <c r="A27" s="8"/>
      <c r="B27" s="8"/>
      <c r="C27" s="9"/>
      <c r="D27" s="13"/>
      <c r="E27" s="8"/>
    </row>
    <row r="28" customFormat="false" ht="15" hidden="false" customHeight="false" outlineLevel="0" collapsed="false">
      <c r="A28" s="8"/>
      <c r="B28" s="8"/>
      <c r="C28" s="9"/>
      <c r="D28" s="13"/>
      <c r="E28" s="8"/>
    </row>
    <row r="29" customFormat="false" ht="15" hidden="false" customHeight="false" outlineLevel="0" collapsed="false">
      <c r="A29" s="8"/>
      <c r="B29" s="8"/>
      <c r="C29" s="9"/>
      <c r="D29" s="13"/>
      <c r="E29" s="8"/>
    </row>
    <row r="30" customFormat="false" ht="15" hidden="false" customHeight="false" outlineLevel="0" collapsed="false">
      <c r="A30" s="8"/>
      <c r="B30" s="8"/>
      <c r="C30" s="9"/>
      <c r="D30" s="13"/>
      <c r="E30" s="8"/>
    </row>
    <row r="31" customFormat="false" ht="15" hidden="false" customHeight="false" outlineLevel="0" collapsed="false">
      <c r="A31" s="8"/>
      <c r="B31" s="8"/>
      <c r="C31" s="9"/>
      <c r="D31" s="13"/>
      <c r="E31" s="8"/>
    </row>
    <row r="32" customFormat="false" ht="15" hidden="false" customHeight="false" outlineLevel="0" collapsed="false">
      <c r="A32" s="8"/>
      <c r="B32" s="8"/>
      <c r="C32" s="9"/>
      <c r="D32" s="13"/>
      <c r="E32" s="8"/>
    </row>
    <row r="33" customFormat="false" ht="15" hidden="false" customHeight="false" outlineLevel="0" collapsed="false">
      <c r="A33" s="8"/>
      <c r="B33" s="8"/>
      <c r="C33" s="9"/>
      <c r="D33" s="13"/>
      <c r="E33" s="8"/>
    </row>
    <row r="34" customFormat="false" ht="15" hidden="false" customHeight="false" outlineLevel="0" collapsed="false">
      <c r="A34" s="8"/>
      <c r="B34" s="8"/>
      <c r="C34" s="9"/>
      <c r="D34" s="13"/>
      <c r="E34" s="8"/>
    </row>
    <row r="35" customFormat="false" ht="15" hidden="false" customHeight="false" outlineLevel="0" collapsed="false">
      <c r="A35" s="8"/>
      <c r="B35" s="8"/>
      <c r="C35" s="9"/>
      <c r="D35" s="13"/>
      <c r="E35" s="8"/>
    </row>
    <row r="36" customFormat="false" ht="15" hidden="false" customHeight="false" outlineLevel="0" collapsed="false">
      <c r="A36" s="8"/>
      <c r="B36" s="8"/>
      <c r="C36" s="9"/>
      <c r="D36" s="13"/>
      <c r="E36" s="8"/>
    </row>
    <row r="37" customFormat="false" ht="15" hidden="false" customHeight="false" outlineLevel="0" collapsed="false">
      <c r="A37" s="8"/>
      <c r="B37" s="8"/>
      <c r="C37" s="9"/>
      <c r="D37" s="13"/>
      <c r="E37" s="8"/>
    </row>
    <row r="38" customFormat="false" ht="15" hidden="false" customHeight="false" outlineLevel="0" collapsed="false">
      <c r="A38" s="8"/>
      <c r="B38" s="8"/>
      <c r="C38" s="9"/>
      <c r="D38" s="13"/>
      <c r="E38" s="8"/>
    </row>
    <row r="39" customFormat="false" ht="15" hidden="false" customHeight="false" outlineLevel="0" collapsed="false">
      <c r="A39" s="8"/>
      <c r="B39" s="8"/>
      <c r="C39" s="9"/>
      <c r="D39" s="13"/>
      <c r="E39" s="8"/>
    </row>
    <row r="40" customFormat="false" ht="15" hidden="false" customHeight="false" outlineLevel="0" collapsed="false">
      <c r="A40" s="8"/>
      <c r="B40" s="8"/>
      <c r="C40" s="9"/>
      <c r="D40" s="13"/>
      <c r="E40" s="8"/>
    </row>
    <row r="41" customFormat="false" ht="15" hidden="false" customHeight="false" outlineLevel="0" collapsed="false">
      <c r="A41" s="8"/>
      <c r="B41" s="8"/>
      <c r="C41" s="9"/>
      <c r="D41" s="13"/>
      <c r="E41" s="8"/>
    </row>
    <row r="42" customFormat="false" ht="15" hidden="false" customHeight="false" outlineLevel="0" collapsed="false">
      <c r="A42" s="8"/>
      <c r="B42" s="8"/>
      <c r="C42" s="9"/>
      <c r="D42" s="13"/>
      <c r="E42" s="8"/>
    </row>
    <row r="43" customFormat="false" ht="15" hidden="false" customHeight="false" outlineLevel="0" collapsed="false">
      <c r="A43" s="8"/>
      <c r="B43" s="8"/>
      <c r="C43" s="9"/>
      <c r="D43" s="13"/>
      <c r="E43" s="8"/>
    </row>
    <row r="44" customFormat="false" ht="15" hidden="false" customHeight="false" outlineLevel="0" collapsed="false">
      <c r="A44" s="8"/>
      <c r="B44" s="8"/>
      <c r="C44" s="9"/>
      <c r="D44" s="13"/>
      <c r="E44" s="8"/>
    </row>
    <row r="45" customFormat="false" ht="15" hidden="false" customHeight="false" outlineLevel="0" collapsed="false">
      <c r="A45" s="8"/>
      <c r="B45" s="8"/>
      <c r="C45" s="9"/>
      <c r="D45" s="13"/>
      <c r="E45" s="8"/>
    </row>
    <row r="46" customFormat="false" ht="15" hidden="false" customHeight="false" outlineLevel="0" collapsed="false">
      <c r="A46" s="8"/>
      <c r="B46" s="8"/>
      <c r="C46" s="9"/>
      <c r="D46" s="13"/>
      <c r="E46" s="8"/>
    </row>
    <row r="47" customFormat="false" ht="15" hidden="false" customHeight="false" outlineLevel="0" collapsed="false">
      <c r="A47" s="8"/>
      <c r="B47" s="8"/>
      <c r="C47" s="9"/>
      <c r="D47" s="13"/>
      <c r="E47" s="8"/>
    </row>
    <row r="48" customFormat="false" ht="15" hidden="false" customHeight="false" outlineLevel="0" collapsed="false">
      <c r="A48" s="8"/>
      <c r="B48" s="8"/>
      <c r="C48" s="9"/>
      <c r="D48" s="13"/>
      <c r="E48" s="8"/>
    </row>
    <row r="49" customFormat="false" ht="15" hidden="false" customHeight="false" outlineLevel="0" collapsed="false">
      <c r="A49" s="8"/>
      <c r="B49" s="8"/>
      <c r="C49" s="9"/>
      <c r="D49" s="13"/>
      <c r="E49" s="8"/>
    </row>
    <row r="50" customFormat="false" ht="15" hidden="false" customHeight="false" outlineLevel="0" collapsed="false">
      <c r="A50" s="8"/>
      <c r="B50" s="8"/>
      <c r="C50" s="9"/>
      <c r="D50" s="13"/>
      <c r="E50" s="8"/>
    </row>
    <row r="51" customFormat="false" ht="15" hidden="false" customHeight="false" outlineLevel="0" collapsed="false">
      <c r="A51" s="8"/>
      <c r="B51" s="8"/>
      <c r="C51" s="9"/>
      <c r="D51" s="13"/>
      <c r="E51" s="8"/>
    </row>
    <row r="52" customFormat="false" ht="15" hidden="false" customHeight="false" outlineLevel="0" collapsed="false">
      <c r="A52" s="8"/>
      <c r="B52" s="8"/>
      <c r="C52" s="9"/>
      <c r="D52" s="13"/>
      <c r="E52" s="8"/>
    </row>
    <row r="53" customFormat="false" ht="15" hidden="false" customHeight="false" outlineLevel="0" collapsed="false">
      <c r="A53" s="8"/>
      <c r="B53" s="8"/>
      <c r="C53" s="9"/>
      <c r="D53" s="13"/>
      <c r="E53" s="8"/>
    </row>
    <row r="54" customFormat="false" ht="15" hidden="false" customHeight="false" outlineLevel="0" collapsed="false">
      <c r="A54" s="8"/>
      <c r="B54" s="8"/>
      <c r="C54" s="9"/>
      <c r="D54" s="13"/>
      <c r="E54" s="8"/>
    </row>
    <row r="55" customFormat="false" ht="15" hidden="false" customHeight="false" outlineLevel="0" collapsed="false">
      <c r="A55" s="8"/>
      <c r="B55" s="8"/>
      <c r="C55" s="9"/>
      <c r="D55" s="13"/>
      <c r="E55" s="8"/>
    </row>
    <row r="56" customFormat="false" ht="15" hidden="false" customHeight="false" outlineLevel="0" collapsed="false">
      <c r="A56" s="8"/>
      <c r="B56" s="8"/>
      <c r="C56" s="9"/>
      <c r="D56" s="13"/>
      <c r="E56" s="8"/>
    </row>
    <row r="57" customFormat="false" ht="15" hidden="false" customHeight="false" outlineLevel="0" collapsed="false">
      <c r="A57" s="8"/>
      <c r="B57" s="8"/>
      <c r="C57" s="9"/>
      <c r="D57" s="13"/>
      <c r="E57" s="8"/>
    </row>
    <row r="58" customFormat="false" ht="15" hidden="false" customHeight="false" outlineLevel="0" collapsed="false">
      <c r="A58" s="8"/>
      <c r="B58" s="8"/>
      <c r="C58" s="9"/>
      <c r="D58" s="13"/>
      <c r="E58" s="8"/>
    </row>
    <row r="59" customFormat="false" ht="15" hidden="false" customHeight="false" outlineLevel="0" collapsed="false">
      <c r="A59" s="8"/>
      <c r="B59" s="8"/>
      <c r="C59" s="9"/>
      <c r="D59" s="13"/>
      <c r="E59" s="8"/>
    </row>
    <row r="60" customFormat="false" ht="15" hidden="false" customHeight="false" outlineLevel="0" collapsed="false">
      <c r="A60" s="8"/>
      <c r="B60" s="8"/>
      <c r="C60" s="9"/>
      <c r="D60" s="13"/>
      <c r="E60" s="8"/>
    </row>
    <row r="62" customFormat="false" ht="15" hidden="false" customHeight="false" outlineLevel="0" collapsed="false">
      <c r="B62" s="4" t="s">
        <v>70</v>
      </c>
      <c r="C62" s="14" t="n">
        <f aca="false">SUM(C5:C60)</f>
        <v>87300</v>
      </c>
    </row>
  </sheetData>
  <mergeCells count="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E699"/>
    <pageSetUpPr fitToPage="false"/>
  </sheetPr>
  <dimension ref="A1:D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43359375" defaultRowHeight="15" customHeight="false" zeroHeight="false" outlineLevelRow="0" outlineLevelCol="0"/>
  <cols>
    <col collapsed="false" customWidth="true" hidden="false" outlineLevel="0" max="1" min="1" style="0" width="34"/>
    <col collapsed="false" customWidth="true" hidden="false" outlineLevel="0" max="2" min="2" style="0" width="16"/>
    <col collapsed="false" customWidth="true" hidden="false" outlineLevel="0" max="3" min="3" style="0" width="20"/>
    <col collapsed="false" customWidth="true" hidden="false" outlineLevel="0" max="4" min="4" style="0" width="46"/>
  </cols>
  <sheetData>
    <row r="1" customFormat="false" ht="17.35" hidden="false" customHeight="false" outlineLevel="0" collapsed="false">
      <c r="A1" s="1" t="s">
        <v>87</v>
      </c>
    </row>
    <row r="2" customFormat="false" ht="30" hidden="false" customHeight="true" outlineLevel="0" collapsed="false">
      <c r="A2" s="6" t="s">
        <v>88</v>
      </c>
      <c r="B2" s="6"/>
      <c r="C2" s="6"/>
      <c r="D2" s="6"/>
    </row>
    <row r="4" customFormat="false" ht="30" hidden="false" customHeight="true" outlineLevel="0" collapsed="false">
      <c r="A4" s="7" t="s">
        <v>89</v>
      </c>
      <c r="B4" s="7" t="s">
        <v>90</v>
      </c>
      <c r="C4" s="7" t="s">
        <v>91</v>
      </c>
      <c r="D4" s="7" t="s">
        <v>92</v>
      </c>
    </row>
    <row r="5" customFormat="false" ht="15" hidden="false" customHeight="false" outlineLevel="0" collapsed="false">
      <c r="A5" s="8" t="s">
        <v>93</v>
      </c>
      <c r="B5" s="9" t="n">
        <v>41000</v>
      </c>
      <c r="C5" s="15" t="n">
        <v>28</v>
      </c>
      <c r="D5" s="8" t="s">
        <v>94</v>
      </c>
    </row>
    <row r="6" customFormat="false" ht="15" hidden="false" customHeight="false" outlineLevel="0" collapsed="false">
      <c r="A6" s="8" t="s">
        <v>95</v>
      </c>
      <c r="B6" s="9" t="n">
        <v>9800</v>
      </c>
      <c r="C6" s="15" t="n">
        <v>28</v>
      </c>
      <c r="D6" s="8" t="s">
        <v>96</v>
      </c>
    </row>
    <row r="7" customFormat="false" ht="15" hidden="false" customHeight="false" outlineLevel="0" collapsed="false">
      <c r="A7" s="8" t="s">
        <v>97</v>
      </c>
      <c r="B7" s="9" t="n">
        <v>400</v>
      </c>
      <c r="C7" s="15" t="n">
        <v>28</v>
      </c>
      <c r="D7" s="8"/>
    </row>
    <row r="8" customFormat="false" ht="15" hidden="false" customHeight="false" outlineLevel="0" collapsed="false">
      <c r="A8" s="8" t="s">
        <v>98</v>
      </c>
      <c r="B8" s="9" t="n">
        <v>0</v>
      </c>
      <c r="C8" s="15" t="n">
        <v>10</v>
      </c>
      <c r="D8" s="8" t="s">
        <v>99</v>
      </c>
    </row>
    <row r="9" customFormat="false" ht="15" hidden="false" customHeight="false" outlineLevel="0" collapsed="false">
      <c r="A9" s="8"/>
      <c r="B9" s="9"/>
      <c r="C9" s="15"/>
      <c r="D9" s="8"/>
    </row>
    <row r="10" customFormat="false" ht="15" hidden="false" customHeight="false" outlineLevel="0" collapsed="false">
      <c r="A10" s="8"/>
      <c r="B10" s="9"/>
      <c r="C10" s="15"/>
      <c r="D10" s="8"/>
    </row>
    <row r="11" customFormat="false" ht="15" hidden="false" customHeight="false" outlineLevel="0" collapsed="false">
      <c r="A11" s="8"/>
      <c r="B11" s="9"/>
      <c r="C11" s="15"/>
      <c r="D11" s="8"/>
    </row>
    <row r="12" customFormat="false" ht="15" hidden="false" customHeight="false" outlineLevel="0" collapsed="false">
      <c r="A12" s="8"/>
      <c r="B12" s="9"/>
      <c r="C12" s="15"/>
      <c r="D12" s="8"/>
    </row>
    <row r="13" customFormat="false" ht="15" hidden="false" customHeight="false" outlineLevel="0" collapsed="false">
      <c r="A13" s="8"/>
      <c r="B13" s="9"/>
      <c r="C13" s="15"/>
      <c r="D13" s="8"/>
    </row>
    <row r="14" customFormat="false" ht="15" hidden="false" customHeight="false" outlineLevel="0" collapsed="false">
      <c r="A14" s="8"/>
      <c r="B14" s="9"/>
      <c r="C14" s="15"/>
      <c r="D14" s="8"/>
    </row>
    <row r="15" customFormat="false" ht="15" hidden="false" customHeight="false" outlineLevel="0" collapsed="false">
      <c r="A15" s="8"/>
      <c r="B15" s="9"/>
      <c r="C15" s="15"/>
      <c r="D15" s="8"/>
    </row>
    <row r="16" customFormat="false" ht="15" hidden="false" customHeight="false" outlineLevel="0" collapsed="false">
      <c r="A16" s="8"/>
      <c r="B16" s="9"/>
      <c r="C16" s="15"/>
      <c r="D16" s="8"/>
    </row>
    <row r="17" customFormat="false" ht="15" hidden="false" customHeight="false" outlineLevel="0" collapsed="false">
      <c r="A17" s="8"/>
      <c r="B17" s="9"/>
      <c r="C17" s="15"/>
      <c r="D17" s="8"/>
    </row>
    <row r="18" customFormat="false" ht="15" hidden="false" customHeight="false" outlineLevel="0" collapsed="false">
      <c r="A18" s="8"/>
      <c r="B18" s="9"/>
      <c r="C18" s="15"/>
      <c r="D18" s="8"/>
    </row>
    <row r="19" customFormat="false" ht="15" hidden="false" customHeight="false" outlineLevel="0" collapsed="false">
      <c r="A19" s="8"/>
      <c r="B19" s="9"/>
      <c r="C19" s="15"/>
      <c r="D19" s="8"/>
    </row>
    <row r="20" customFormat="false" ht="15" hidden="false" customHeight="false" outlineLevel="0" collapsed="false">
      <c r="A20" s="8"/>
      <c r="B20" s="9"/>
      <c r="C20" s="15"/>
      <c r="D20" s="8"/>
    </row>
    <row r="22" customFormat="false" ht="15" hidden="false" customHeight="false" outlineLevel="0" collapsed="false">
      <c r="A22" s="4" t="s">
        <v>100</v>
      </c>
      <c r="B22" s="14" t="n">
        <f aca="false">SUM(B5:B20)</f>
        <v>51200</v>
      </c>
    </row>
  </sheetData>
  <mergeCells count="1">
    <mergeCell ref="A2:D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E699"/>
    <pageSetUpPr fitToPage="false"/>
  </sheetPr>
  <dimension ref="A1:E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43359375" defaultRowHeight="15" customHeight="false" zeroHeight="false" outlineLevelRow="0" outlineLevelCol="0"/>
  <cols>
    <col collapsed="false" customWidth="true" hidden="false" outlineLevel="0" max="1" min="1" style="0" width="36"/>
    <col collapsed="false" customWidth="true" hidden="false" outlineLevel="0" max="2" min="2" style="0" width="26"/>
    <col collapsed="false" customWidth="true" hidden="false" outlineLevel="0" max="3" min="3" style="0" width="16"/>
    <col collapsed="false" customWidth="true" hidden="false" outlineLevel="0" max="4" min="4" style="0" width="20"/>
    <col collapsed="false" customWidth="true" hidden="false" outlineLevel="0" max="5" min="5" style="0" width="44"/>
  </cols>
  <sheetData>
    <row r="1" customFormat="false" ht="17.35" hidden="false" customHeight="false" outlineLevel="0" collapsed="false">
      <c r="A1" s="1" t="s">
        <v>101</v>
      </c>
    </row>
    <row r="2" customFormat="false" ht="27.75" hidden="false" customHeight="true" outlineLevel="0" collapsed="false">
      <c r="A2" s="6" t="s">
        <v>102</v>
      </c>
      <c r="B2" s="6"/>
      <c r="C2" s="6"/>
      <c r="D2" s="6"/>
      <c r="E2" s="6"/>
    </row>
    <row r="4" customFormat="false" ht="30" hidden="false" customHeight="true" outlineLevel="0" collapsed="false">
      <c r="A4" s="7" t="s">
        <v>89</v>
      </c>
      <c r="B4" s="7" t="s">
        <v>103</v>
      </c>
      <c r="C4" s="7" t="s">
        <v>90</v>
      </c>
      <c r="D4" s="7" t="s">
        <v>91</v>
      </c>
      <c r="E4" s="7" t="s">
        <v>92</v>
      </c>
    </row>
    <row r="5" customFormat="false" ht="15" hidden="false" customHeight="false" outlineLevel="0" collapsed="false">
      <c r="A5" s="8" t="s">
        <v>104</v>
      </c>
      <c r="B5" s="8" t="s">
        <v>105</v>
      </c>
      <c r="C5" s="9" t="n">
        <v>6500</v>
      </c>
      <c r="D5" s="15" t="n">
        <v>1</v>
      </c>
      <c r="E5" s="8"/>
    </row>
    <row r="6" customFormat="false" ht="15" hidden="false" customHeight="false" outlineLevel="0" collapsed="false">
      <c r="A6" s="8" t="s">
        <v>106</v>
      </c>
      <c r="B6" s="8" t="s">
        <v>107</v>
      </c>
      <c r="C6" s="9" t="n">
        <v>4800</v>
      </c>
      <c r="D6" s="15" t="n">
        <v>5</v>
      </c>
      <c r="E6" s="8"/>
    </row>
    <row r="7" customFormat="false" ht="15" hidden="false" customHeight="false" outlineLevel="0" collapsed="false">
      <c r="A7" s="8" t="s">
        <v>108</v>
      </c>
      <c r="B7" s="8" t="s">
        <v>109</v>
      </c>
      <c r="C7" s="9" t="n">
        <v>2900</v>
      </c>
      <c r="D7" s="15" t="n">
        <v>3</v>
      </c>
      <c r="E7" s="8"/>
    </row>
    <row r="8" customFormat="false" ht="15" hidden="false" customHeight="false" outlineLevel="0" collapsed="false">
      <c r="A8" s="8" t="s">
        <v>110</v>
      </c>
      <c r="B8" s="8" t="s">
        <v>111</v>
      </c>
      <c r="C8" s="9" t="n">
        <v>3200</v>
      </c>
      <c r="D8" s="15" t="n">
        <v>10</v>
      </c>
      <c r="E8" s="8"/>
    </row>
    <row r="9" customFormat="false" ht="15" hidden="false" customHeight="false" outlineLevel="0" collapsed="false">
      <c r="A9" s="8"/>
      <c r="B9" s="8"/>
      <c r="C9" s="9"/>
      <c r="D9" s="15"/>
      <c r="E9" s="8"/>
    </row>
    <row r="10" customFormat="false" ht="15" hidden="false" customHeight="false" outlineLevel="0" collapsed="false">
      <c r="A10" s="8"/>
      <c r="B10" s="8"/>
      <c r="C10" s="9"/>
      <c r="D10" s="15"/>
      <c r="E10" s="8"/>
    </row>
    <row r="11" customFormat="false" ht="15" hidden="false" customHeight="false" outlineLevel="0" collapsed="false">
      <c r="A11" s="8"/>
      <c r="B11" s="8"/>
      <c r="C11" s="9"/>
      <c r="D11" s="15"/>
      <c r="E11" s="8"/>
    </row>
    <row r="12" customFormat="false" ht="15" hidden="false" customHeight="false" outlineLevel="0" collapsed="false">
      <c r="A12" s="8"/>
      <c r="B12" s="8"/>
      <c r="C12" s="9"/>
      <c r="D12" s="15"/>
      <c r="E12" s="8"/>
    </row>
    <row r="13" customFormat="false" ht="15" hidden="false" customHeight="false" outlineLevel="0" collapsed="false">
      <c r="A13" s="8"/>
      <c r="B13" s="8"/>
      <c r="C13" s="9"/>
      <c r="D13" s="15"/>
      <c r="E13" s="8"/>
    </row>
    <row r="14" customFormat="false" ht="15" hidden="false" customHeight="false" outlineLevel="0" collapsed="false">
      <c r="A14" s="8"/>
      <c r="B14" s="8"/>
      <c r="C14" s="9"/>
      <c r="D14" s="15"/>
      <c r="E14" s="8"/>
    </row>
    <row r="15" customFormat="false" ht="15" hidden="false" customHeight="false" outlineLevel="0" collapsed="false">
      <c r="A15" s="8"/>
      <c r="B15" s="8"/>
      <c r="C15" s="9"/>
      <c r="D15" s="15"/>
      <c r="E15" s="8"/>
    </row>
    <row r="16" customFormat="false" ht="15" hidden="false" customHeight="false" outlineLevel="0" collapsed="false">
      <c r="A16" s="8"/>
      <c r="B16" s="8"/>
      <c r="C16" s="9"/>
      <c r="D16" s="15"/>
      <c r="E16" s="8"/>
    </row>
    <row r="17" customFormat="false" ht="15" hidden="false" customHeight="false" outlineLevel="0" collapsed="false">
      <c r="A17" s="8"/>
      <c r="B17" s="8"/>
      <c r="C17" s="9"/>
      <c r="D17" s="15"/>
      <c r="E17" s="8"/>
    </row>
    <row r="18" customFormat="false" ht="15" hidden="false" customHeight="false" outlineLevel="0" collapsed="false">
      <c r="A18" s="8"/>
      <c r="B18" s="8"/>
      <c r="C18" s="9"/>
      <c r="D18" s="15"/>
      <c r="E18" s="8"/>
    </row>
    <row r="19" customFormat="false" ht="15" hidden="false" customHeight="false" outlineLevel="0" collapsed="false">
      <c r="A19" s="8"/>
      <c r="B19" s="8"/>
      <c r="C19" s="9"/>
      <c r="D19" s="15"/>
      <c r="E19" s="8"/>
    </row>
    <row r="20" customFormat="false" ht="15" hidden="false" customHeight="false" outlineLevel="0" collapsed="false">
      <c r="A20" s="8"/>
      <c r="B20" s="8"/>
      <c r="C20" s="9"/>
      <c r="D20" s="15"/>
      <c r="E20" s="8"/>
    </row>
    <row r="21" customFormat="false" ht="15" hidden="false" customHeight="false" outlineLevel="0" collapsed="false">
      <c r="A21" s="8"/>
      <c r="B21" s="8"/>
      <c r="C21" s="9"/>
      <c r="D21" s="15"/>
      <c r="E21" s="8"/>
    </row>
    <row r="22" customFormat="false" ht="15" hidden="false" customHeight="false" outlineLevel="0" collapsed="false">
      <c r="A22" s="8"/>
      <c r="B22" s="8"/>
      <c r="C22" s="9"/>
      <c r="D22" s="15"/>
      <c r="E22" s="8"/>
    </row>
    <row r="23" customFormat="false" ht="15" hidden="false" customHeight="false" outlineLevel="0" collapsed="false">
      <c r="A23" s="8"/>
      <c r="B23" s="8"/>
      <c r="C23" s="9"/>
      <c r="D23" s="15"/>
      <c r="E23" s="8"/>
    </row>
    <row r="24" customFormat="false" ht="15" hidden="false" customHeight="false" outlineLevel="0" collapsed="false">
      <c r="A24" s="8"/>
      <c r="B24" s="8"/>
      <c r="C24" s="9"/>
      <c r="D24" s="15"/>
      <c r="E24" s="8"/>
    </row>
    <row r="25" customFormat="false" ht="15" hidden="false" customHeight="false" outlineLevel="0" collapsed="false">
      <c r="A25" s="8"/>
      <c r="B25" s="8"/>
      <c r="C25" s="9"/>
      <c r="D25" s="15"/>
      <c r="E25" s="8"/>
    </row>
    <row r="27" customFormat="false" ht="15" hidden="false" customHeight="false" outlineLevel="0" collapsed="false">
      <c r="A27" s="4" t="s">
        <v>112</v>
      </c>
      <c r="C27" s="14" t="n">
        <f aca="false">SUM(C5:C25)</f>
        <v>17400</v>
      </c>
    </row>
  </sheetData>
  <mergeCells count="1">
    <mergeCell ref="A2:E2"/>
  </mergeCells>
  <dataValidations count="1">
    <dataValidation allowBlank="true" errorStyle="stop" operator="between" showDropDown="false" showErrorMessage="false" showInputMessage="false" sqref="B5:B25" type="list">
      <formula1>"Miete &amp; Nebenkosten,Betrieb,Fuhrpark &amp; Leasing,Sonstige Fixkosten"</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E699"/>
    <pageSetUpPr fitToPage="false"/>
  </sheetPr>
  <dimension ref="A1:E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43359375" defaultRowHeight="15" customHeight="false" zeroHeight="false" outlineLevelRow="0" outlineLevelCol="0"/>
  <cols>
    <col collapsed="false" customWidth="true" hidden="false" outlineLevel="0" max="1" min="1" style="0" width="34"/>
    <col collapsed="false" customWidth="true" hidden="false" outlineLevel="0" max="4" min="2" style="0" width="14"/>
    <col collapsed="false" customWidth="true" hidden="false" outlineLevel="0" max="5" min="5" style="0" width="48"/>
  </cols>
  <sheetData>
    <row r="1" customFormat="false" ht="17.35" hidden="false" customHeight="false" outlineLevel="0" collapsed="false">
      <c r="A1" s="1" t="s">
        <v>113</v>
      </c>
    </row>
    <row r="2" customFormat="false" ht="42" hidden="false" customHeight="true" outlineLevel="0" collapsed="false">
      <c r="A2" s="6" t="s">
        <v>114</v>
      </c>
      <c r="B2" s="6"/>
      <c r="C2" s="6"/>
      <c r="D2" s="6"/>
      <c r="E2" s="6"/>
    </row>
    <row r="4" customFormat="false" ht="30" hidden="false" customHeight="true" outlineLevel="0" collapsed="false">
      <c r="A4" s="7" t="s">
        <v>89</v>
      </c>
      <c r="B4" s="7" t="s">
        <v>115</v>
      </c>
      <c r="C4" s="7" t="s">
        <v>116</v>
      </c>
      <c r="D4" s="7" t="s">
        <v>117</v>
      </c>
      <c r="E4" s="7" t="s">
        <v>92</v>
      </c>
    </row>
    <row r="5" customFormat="false" ht="15" hidden="false" customHeight="false" outlineLevel="0" collapsed="false">
      <c r="A5" s="8" t="s">
        <v>118</v>
      </c>
      <c r="B5" s="8" t="s">
        <v>119</v>
      </c>
      <c r="C5" s="9" t="n">
        <v>11400</v>
      </c>
      <c r="D5" s="13" t="n">
        <v>46244</v>
      </c>
      <c r="E5" s="8" t="s">
        <v>120</v>
      </c>
    </row>
    <row r="6" customFormat="false" ht="15" hidden="false" customHeight="false" outlineLevel="0" collapsed="false">
      <c r="A6" s="8" t="s">
        <v>121</v>
      </c>
      <c r="B6" s="8" t="s">
        <v>119</v>
      </c>
      <c r="C6" s="9" t="n">
        <v>8900</v>
      </c>
      <c r="D6" s="13" t="n">
        <v>46244</v>
      </c>
      <c r="E6" s="8"/>
    </row>
    <row r="7" customFormat="false" ht="15" hidden="false" customHeight="false" outlineLevel="0" collapsed="false">
      <c r="A7" s="8" t="s">
        <v>122</v>
      </c>
      <c r="B7" s="8" t="s">
        <v>119</v>
      </c>
      <c r="C7" s="9" t="n">
        <v>8900</v>
      </c>
      <c r="D7" s="13" t="n">
        <v>46275</v>
      </c>
      <c r="E7" s="8"/>
    </row>
    <row r="8" customFormat="false" ht="15" hidden="false" customHeight="false" outlineLevel="0" collapsed="false">
      <c r="A8" s="8" t="s">
        <v>123</v>
      </c>
      <c r="B8" s="8" t="s">
        <v>119</v>
      </c>
      <c r="C8" s="9" t="n">
        <v>14000</v>
      </c>
      <c r="D8" s="13" t="n">
        <v>46275</v>
      </c>
      <c r="E8" s="8" t="s">
        <v>124</v>
      </c>
    </row>
    <row r="9" customFormat="false" ht="15" hidden="false" customHeight="false" outlineLevel="0" collapsed="false">
      <c r="A9" s="8" t="s">
        <v>125</v>
      </c>
      <c r="B9" s="8" t="s">
        <v>119</v>
      </c>
      <c r="C9" s="9" t="n">
        <v>9800</v>
      </c>
      <c r="D9" s="13" t="n">
        <v>46307</v>
      </c>
      <c r="E9" s="8" t="s">
        <v>126</v>
      </c>
    </row>
    <row r="10" customFormat="false" ht="15" hidden="false" customHeight="false" outlineLevel="0" collapsed="false">
      <c r="A10" s="8" t="s">
        <v>127</v>
      </c>
      <c r="B10" s="8" t="s">
        <v>119</v>
      </c>
      <c r="C10" s="9" t="n">
        <v>8900</v>
      </c>
      <c r="D10" s="13" t="n">
        <v>46307</v>
      </c>
      <c r="E10" s="8"/>
    </row>
    <row r="11" customFormat="false" ht="15" hidden="false" customHeight="false" outlineLevel="0" collapsed="false">
      <c r="A11" s="8"/>
      <c r="B11" s="8"/>
      <c r="C11" s="9"/>
      <c r="D11" s="13"/>
      <c r="E11" s="8"/>
    </row>
    <row r="12" customFormat="false" ht="15" hidden="false" customHeight="false" outlineLevel="0" collapsed="false">
      <c r="A12" s="8"/>
      <c r="B12" s="8"/>
      <c r="C12" s="9"/>
      <c r="D12" s="13"/>
      <c r="E12" s="8"/>
    </row>
    <row r="13" customFormat="false" ht="15" hidden="false" customHeight="false" outlineLevel="0" collapsed="false">
      <c r="A13" s="8"/>
      <c r="B13" s="8"/>
      <c r="C13" s="9"/>
      <c r="D13" s="13"/>
      <c r="E13" s="8"/>
    </row>
    <row r="14" customFormat="false" ht="15" hidden="false" customHeight="false" outlineLevel="0" collapsed="false">
      <c r="A14" s="8"/>
      <c r="B14" s="8"/>
      <c r="C14" s="9"/>
      <c r="D14" s="13"/>
      <c r="E14" s="8"/>
    </row>
    <row r="15" customFormat="false" ht="15" hidden="false" customHeight="false" outlineLevel="0" collapsed="false">
      <c r="A15" s="8"/>
      <c r="B15" s="8"/>
      <c r="C15" s="9"/>
      <c r="D15" s="13"/>
      <c r="E15" s="8"/>
    </row>
    <row r="16" customFormat="false" ht="15" hidden="false" customHeight="false" outlineLevel="0" collapsed="false">
      <c r="A16" s="8"/>
      <c r="B16" s="8"/>
      <c r="C16" s="9"/>
      <c r="D16" s="13"/>
      <c r="E16" s="8"/>
    </row>
    <row r="17" customFormat="false" ht="15" hidden="false" customHeight="false" outlineLevel="0" collapsed="false">
      <c r="A17" s="8"/>
      <c r="B17" s="8"/>
      <c r="C17" s="9"/>
      <c r="D17" s="13"/>
      <c r="E17" s="8"/>
    </row>
    <row r="18" customFormat="false" ht="15" hidden="false" customHeight="false" outlineLevel="0" collapsed="false">
      <c r="A18" s="8"/>
      <c r="B18" s="8"/>
      <c r="C18" s="9"/>
      <c r="D18" s="13"/>
      <c r="E18" s="8"/>
    </row>
    <row r="19" customFormat="false" ht="15" hidden="false" customHeight="false" outlineLevel="0" collapsed="false">
      <c r="A19" s="8"/>
      <c r="B19" s="8"/>
      <c r="C19" s="9"/>
      <c r="D19" s="13"/>
      <c r="E19" s="8"/>
    </row>
    <row r="20" customFormat="false" ht="15" hidden="false" customHeight="false" outlineLevel="0" collapsed="false">
      <c r="A20" s="8"/>
      <c r="B20" s="8"/>
      <c r="C20" s="9"/>
      <c r="D20" s="13"/>
      <c r="E20" s="8"/>
    </row>
    <row r="21" customFormat="false" ht="15" hidden="false" customHeight="false" outlineLevel="0" collapsed="false">
      <c r="A21" s="8"/>
      <c r="B21" s="8"/>
      <c r="C21" s="9"/>
      <c r="D21" s="13"/>
      <c r="E21" s="8"/>
    </row>
    <row r="22" customFormat="false" ht="15" hidden="false" customHeight="false" outlineLevel="0" collapsed="false">
      <c r="A22" s="8"/>
      <c r="B22" s="8"/>
      <c r="C22" s="9"/>
      <c r="D22" s="13"/>
      <c r="E22" s="8"/>
    </row>
    <row r="23" customFormat="false" ht="15" hidden="false" customHeight="false" outlineLevel="0" collapsed="false">
      <c r="A23" s="8"/>
      <c r="B23" s="8"/>
      <c r="C23" s="9"/>
      <c r="D23" s="13"/>
      <c r="E23" s="8"/>
    </row>
    <row r="24" customFormat="false" ht="15" hidden="false" customHeight="false" outlineLevel="0" collapsed="false">
      <c r="A24" s="8"/>
      <c r="B24" s="8"/>
      <c r="C24" s="9"/>
      <c r="D24" s="13"/>
      <c r="E24" s="8"/>
    </row>
    <row r="25" customFormat="false" ht="15" hidden="false" customHeight="false" outlineLevel="0" collapsed="false">
      <c r="A25" s="8"/>
      <c r="B25" s="8"/>
      <c r="C25" s="9"/>
      <c r="D25" s="13"/>
      <c r="E25" s="8"/>
    </row>
    <row r="26" customFormat="false" ht="15" hidden="false" customHeight="false" outlineLevel="0" collapsed="false">
      <c r="A26" s="8"/>
      <c r="B26" s="8"/>
      <c r="C26" s="9"/>
      <c r="D26" s="13"/>
      <c r="E26" s="8"/>
    </row>
    <row r="27" customFormat="false" ht="15" hidden="false" customHeight="false" outlineLevel="0" collapsed="false">
      <c r="A27" s="8"/>
      <c r="B27" s="8"/>
      <c r="C27" s="9"/>
      <c r="D27" s="13"/>
      <c r="E27" s="8"/>
    </row>
    <row r="28" customFormat="false" ht="15" hidden="false" customHeight="false" outlineLevel="0" collapsed="false">
      <c r="A28" s="8"/>
      <c r="B28" s="8"/>
      <c r="C28" s="9"/>
      <c r="D28" s="13"/>
      <c r="E28" s="8"/>
    </row>
    <row r="29" customFormat="false" ht="15" hidden="false" customHeight="false" outlineLevel="0" collapsed="false">
      <c r="A29" s="8"/>
      <c r="B29" s="8"/>
      <c r="C29" s="9"/>
      <c r="D29" s="13"/>
      <c r="E29" s="8"/>
    </row>
    <row r="30" customFormat="false" ht="15" hidden="false" customHeight="false" outlineLevel="0" collapsed="false">
      <c r="A30" s="8"/>
      <c r="B30" s="8"/>
      <c r="C30" s="9"/>
      <c r="D30" s="13"/>
      <c r="E30" s="8"/>
    </row>
  </sheetData>
  <mergeCells count="1">
    <mergeCell ref="A2:E2"/>
  </mergeCells>
  <dataValidations count="1">
    <dataValidation allowBlank="true" errorStyle="stop" operator="between" showDropDown="false" showErrorMessage="false" showInputMessage="false" sqref="B5:B30" type="list">
      <formula1>"Auszahlung,Einzahlung"</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E699"/>
    <pageSetUpPr fitToPage="false"/>
  </sheetPr>
  <dimension ref="A1:E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43359375" defaultRowHeight="15" customHeight="false" zeroHeight="false" outlineLevelRow="0" outlineLevelCol="0"/>
  <cols>
    <col collapsed="false" customWidth="true" hidden="false" outlineLevel="0" max="1" min="1" style="0" width="34"/>
    <col collapsed="false" customWidth="true" hidden="false" outlineLevel="0" max="2" min="2" style="0" width="18"/>
    <col collapsed="false" customWidth="true" hidden="false" outlineLevel="0" max="3" min="3" style="0" width="20"/>
    <col collapsed="false" customWidth="true" hidden="false" outlineLevel="0" max="4" min="4" style="0" width="16"/>
    <col collapsed="false" customWidth="true" hidden="false" outlineLevel="0" max="5" min="5" style="0" width="44"/>
  </cols>
  <sheetData>
    <row r="1" customFormat="false" ht="17.35" hidden="false" customHeight="false" outlineLevel="0" collapsed="false">
      <c r="A1" s="1" t="s">
        <v>128</v>
      </c>
    </row>
    <row r="2" customFormat="false" ht="42" hidden="false" customHeight="true" outlineLevel="0" collapsed="false">
      <c r="A2" s="6" t="s">
        <v>129</v>
      </c>
      <c r="B2" s="6"/>
      <c r="C2" s="6"/>
      <c r="D2" s="6"/>
      <c r="E2" s="6"/>
    </row>
    <row r="4" customFormat="false" ht="30" hidden="false" customHeight="true" outlineLevel="0" collapsed="false">
      <c r="A4" s="7" t="s">
        <v>130</v>
      </c>
      <c r="B4" s="7" t="s">
        <v>131</v>
      </c>
      <c r="C4" s="7" t="s">
        <v>91</v>
      </c>
      <c r="D4" s="7" t="s">
        <v>132</v>
      </c>
      <c r="E4" s="7" t="s">
        <v>92</v>
      </c>
    </row>
    <row r="5" customFormat="false" ht="15" hidden="false" customHeight="false" outlineLevel="0" collapsed="false">
      <c r="A5" s="8" t="s">
        <v>133</v>
      </c>
      <c r="B5" s="9" t="n">
        <v>4200</v>
      </c>
      <c r="C5" s="15" t="n">
        <v>15</v>
      </c>
      <c r="D5" s="9" t="n">
        <v>168000</v>
      </c>
      <c r="E5" s="8" t="s">
        <v>134</v>
      </c>
    </row>
    <row r="6" customFormat="false" ht="15" hidden="false" customHeight="false" outlineLevel="0" collapsed="false">
      <c r="A6" s="8" t="s">
        <v>135</v>
      </c>
      <c r="B6" s="9" t="n">
        <v>0</v>
      </c>
      <c r="C6" s="15" t="n">
        <v>1</v>
      </c>
      <c r="D6" s="9" t="n">
        <v>0</v>
      </c>
      <c r="E6" s="8" t="s">
        <v>136</v>
      </c>
    </row>
    <row r="7" customFormat="false" ht="15" hidden="false" customHeight="false" outlineLevel="0" collapsed="false">
      <c r="A7" s="8"/>
      <c r="B7" s="9"/>
      <c r="C7" s="15"/>
      <c r="D7" s="9"/>
      <c r="E7" s="8"/>
    </row>
    <row r="8" customFormat="false" ht="15" hidden="false" customHeight="false" outlineLevel="0" collapsed="false">
      <c r="A8" s="8"/>
      <c r="B8" s="9"/>
      <c r="C8" s="15"/>
      <c r="D8" s="9"/>
      <c r="E8" s="8"/>
    </row>
    <row r="9" customFormat="false" ht="15" hidden="false" customHeight="false" outlineLevel="0" collapsed="false">
      <c r="A9" s="8"/>
      <c r="B9" s="9"/>
      <c r="C9" s="15"/>
      <c r="D9" s="9"/>
      <c r="E9" s="8"/>
    </row>
    <row r="10" customFormat="false" ht="15" hidden="false" customHeight="false" outlineLevel="0" collapsed="false">
      <c r="A10" s="8"/>
      <c r="B10" s="9"/>
      <c r="C10" s="15"/>
      <c r="D10" s="9"/>
      <c r="E10" s="8"/>
    </row>
    <row r="11" customFormat="false" ht="15" hidden="false" customHeight="false" outlineLevel="0" collapsed="false">
      <c r="A11" s="8"/>
      <c r="B11" s="9"/>
      <c r="C11" s="15"/>
      <c r="D11" s="9"/>
      <c r="E11" s="8"/>
    </row>
    <row r="12" customFormat="false" ht="15" hidden="false" customHeight="false" outlineLevel="0" collapsed="false">
      <c r="A12" s="8"/>
      <c r="B12" s="9"/>
      <c r="C12" s="15"/>
      <c r="D12" s="9"/>
      <c r="E12" s="8"/>
    </row>
    <row r="13" customFormat="false" ht="15" hidden="false" customHeight="false" outlineLevel="0" collapsed="false">
      <c r="A13" s="8"/>
      <c r="B13" s="9"/>
      <c r="C13" s="15"/>
      <c r="D13" s="9"/>
      <c r="E13" s="8"/>
    </row>
    <row r="14" customFormat="false" ht="15" hidden="false" customHeight="false" outlineLevel="0" collapsed="false">
      <c r="A14" s="8"/>
      <c r="B14" s="9"/>
      <c r="C14" s="15"/>
      <c r="D14" s="9"/>
      <c r="E14" s="8"/>
    </row>
    <row r="15" customFormat="false" ht="15" hidden="false" customHeight="false" outlineLevel="0" collapsed="false">
      <c r="A15" s="8"/>
      <c r="B15" s="9"/>
      <c r="C15" s="15"/>
      <c r="D15" s="9"/>
      <c r="E15" s="8"/>
    </row>
    <row r="16" customFormat="false" ht="15" hidden="false" customHeight="false" outlineLevel="0" collapsed="false">
      <c r="A16" s="8"/>
      <c r="B16" s="9"/>
      <c r="C16" s="15"/>
      <c r="D16" s="9"/>
      <c r="E16" s="8"/>
    </row>
    <row r="17" customFormat="false" ht="15" hidden="false" customHeight="false" outlineLevel="0" collapsed="false">
      <c r="A17" s="8"/>
      <c r="B17" s="9"/>
      <c r="C17" s="15"/>
      <c r="D17" s="9"/>
      <c r="E17" s="8"/>
    </row>
    <row r="18" customFormat="false" ht="15" hidden="false" customHeight="false" outlineLevel="0" collapsed="false">
      <c r="A18" s="8"/>
      <c r="B18" s="9"/>
      <c r="C18" s="15"/>
      <c r="D18" s="9"/>
      <c r="E18" s="8"/>
    </row>
    <row r="19" customFormat="false" ht="15" hidden="false" customHeight="false" outlineLevel="0" collapsed="false">
      <c r="A19" s="8"/>
      <c r="B19" s="9"/>
      <c r="C19" s="15"/>
      <c r="D19" s="9"/>
      <c r="E19" s="8"/>
    </row>
    <row r="20" customFormat="false" ht="15" hidden="false" customHeight="false" outlineLevel="0" collapsed="false">
      <c r="A20" s="8"/>
      <c r="B20" s="9"/>
      <c r="C20" s="15"/>
      <c r="D20" s="9"/>
      <c r="E20" s="8"/>
    </row>
    <row r="22" customFormat="false" ht="15" hidden="false" customHeight="false" outlineLevel="0" collapsed="false">
      <c r="A22" s="4" t="s">
        <v>137</v>
      </c>
      <c r="B22" s="14" t="n">
        <f aca="false">SUM(B5:B20)</f>
        <v>4200</v>
      </c>
    </row>
  </sheetData>
  <mergeCells count="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E699"/>
    <pageSetUpPr fitToPage="false"/>
  </sheetPr>
  <dimension ref="A1:F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43359375" defaultRowHeight="15" customHeight="false" zeroHeight="false" outlineLevelRow="0" outlineLevelCol="0"/>
  <cols>
    <col collapsed="false" customWidth="true" hidden="false" outlineLevel="0" max="1" min="1" style="0" width="30"/>
    <col collapsed="false" customWidth="true" hidden="false" outlineLevel="0" max="2" min="2" style="0" width="18"/>
    <col collapsed="false" customWidth="true" hidden="false" outlineLevel="0" max="3" min="3" style="0" width="15"/>
    <col collapsed="false" customWidth="true" hidden="false" outlineLevel="0" max="4" min="4" style="0" width="20"/>
    <col collapsed="false" customWidth="true" hidden="false" outlineLevel="0" max="5" min="5" style="0" width="22"/>
    <col collapsed="false" customWidth="true" hidden="false" outlineLevel="0" max="6" min="6" style="0" width="44"/>
  </cols>
  <sheetData>
    <row r="1" customFormat="false" ht="17.35" hidden="false" customHeight="false" outlineLevel="0" collapsed="false">
      <c r="A1" s="1" t="s">
        <v>138</v>
      </c>
    </row>
    <row r="2" customFormat="false" ht="30" hidden="false" customHeight="true" outlineLevel="0" collapsed="false">
      <c r="A2" s="6" t="s">
        <v>139</v>
      </c>
      <c r="B2" s="6"/>
      <c r="C2" s="6"/>
      <c r="D2" s="6"/>
      <c r="E2" s="6"/>
      <c r="F2" s="6"/>
    </row>
    <row r="4" customFormat="false" ht="30" hidden="false" customHeight="true" outlineLevel="0" collapsed="false">
      <c r="A4" s="7" t="s">
        <v>140</v>
      </c>
      <c r="B4" s="7" t="s">
        <v>141</v>
      </c>
      <c r="C4" s="7" t="s">
        <v>142</v>
      </c>
      <c r="D4" s="7" t="s">
        <v>143</v>
      </c>
      <c r="E4" s="7" t="s">
        <v>144</v>
      </c>
      <c r="F4" s="7" t="s">
        <v>34</v>
      </c>
    </row>
    <row r="5" customFormat="false" ht="15" hidden="false" customHeight="false" outlineLevel="0" collapsed="false">
      <c r="A5" s="8" t="s">
        <v>145</v>
      </c>
      <c r="B5" s="8" t="s">
        <v>146</v>
      </c>
      <c r="C5" s="9" t="n">
        <v>48000</v>
      </c>
      <c r="D5" s="9" t="n">
        <v>24000</v>
      </c>
      <c r="E5" s="13" t="n">
        <v>46251</v>
      </c>
      <c r="F5" s="8" t="s">
        <v>147</v>
      </c>
    </row>
    <row r="6" customFormat="false" ht="15" hidden="false" customHeight="false" outlineLevel="0" collapsed="false">
      <c r="A6" s="8" t="s">
        <v>148</v>
      </c>
      <c r="B6" s="8" t="s">
        <v>146</v>
      </c>
      <c r="C6" s="9" t="n">
        <v>36000</v>
      </c>
      <c r="D6" s="9" t="n">
        <v>36000</v>
      </c>
      <c r="E6" s="13" t="n">
        <v>46286</v>
      </c>
      <c r="F6" s="8" t="s">
        <v>149</v>
      </c>
    </row>
    <row r="7" customFormat="false" ht="15" hidden="false" customHeight="false" outlineLevel="0" collapsed="false">
      <c r="A7" s="8" t="s">
        <v>150</v>
      </c>
      <c r="B7" s="8" t="s">
        <v>151</v>
      </c>
      <c r="C7" s="9" t="n">
        <v>80000</v>
      </c>
      <c r="D7" s="9" t="n">
        <v>40000</v>
      </c>
      <c r="E7" s="13" t="n">
        <v>46300</v>
      </c>
      <c r="F7" s="8" t="s">
        <v>152</v>
      </c>
    </row>
    <row r="8" customFormat="false" ht="15" hidden="false" customHeight="false" outlineLevel="0" collapsed="false">
      <c r="A8" s="8"/>
      <c r="B8" s="8"/>
      <c r="C8" s="9"/>
      <c r="D8" s="9"/>
      <c r="E8" s="13"/>
      <c r="F8" s="8"/>
    </row>
    <row r="9" customFormat="false" ht="15" hidden="false" customHeight="false" outlineLevel="0" collapsed="false">
      <c r="A9" s="8"/>
      <c r="B9" s="8"/>
      <c r="C9" s="9"/>
      <c r="D9" s="9"/>
      <c r="E9" s="13"/>
      <c r="F9" s="8"/>
    </row>
    <row r="10" customFormat="false" ht="15" hidden="false" customHeight="false" outlineLevel="0" collapsed="false">
      <c r="A10" s="8"/>
      <c r="B10" s="8"/>
      <c r="C10" s="9"/>
      <c r="D10" s="9"/>
      <c r="E10" s="13"/>
      <c r="F10" s="8"/>
    </row>
    <row r="11" customFormat="false" ht="15" hidden="false" customHeight="false" outlineLevel="0" collapsed="false">
      <c r="A11" s="8"/>
      <c r="B11" s="8"/>
      <c r="C11" s="9"/>
      <c r="D11" s="9"/>
      <c r="E11" s="13"/>
      <c r="F11" s="8"/>
    </row>
    <row r="12" customFormat="false" ht="15" hidden="false" customHeight="false" outlineLevel="0" collapsed="false">
      <c r="A12" s="8"/>
      <c r="B12" s="8"/>
      <c r="C12" s="9"/>
      <c r="D12" s="9"/>
      <c r="E12" s="13"/>
      <c r="F12" s="8"/>
    </row>
    <row r="13" customFormat="false" ht="15" hidden="false" customHeight="false" outlineLevel="0" collapsed="false">
      <c r="A13" s="8"/>
      <c r="B13" s="8"/>
      <c r="C13" s="9"/>
      <c r="D13" s="9"/>
      <c r="E13" s="13"/>
      <c r="F13" s="8"/>
    </row>
    <row r="14" customFormat="false" ht="15" hidden="false" customHeight="false" outlineLevel="0" collapsed="false">
      <c r="A14" s="8"/>
      <c r="B14" s="8"/>
      <c r="C14" s="9"/>
      <c r="D14" s="9"/>
      <c r="E14" s="13"/>
      <c r="F14" s="8"/>
    </row>
    <row r="15" customFormat="false" ht="15" hidden="false" customHeight="false" outlineLevel="0" collapsed="false">
      <c r="A15" s="8"/>
      <c r="B15" s="8"/>
      <c r="C15" s="9"/>
      <c r="D15" s="9"/>
      <c r="E15" s="13"/>
      <c r="F15" s="8"/>
    </row>
    <row r="16" customFormat="false" ht="15" hidden="false" customHeight="false" outlineLevel="0" collapsed="false">
      <c r="A16" s="8"/>
      <c r="B16" s="8"/>
      <c r="C16" s="9"/>
      <c r="D16" s="9"/>
      <c r="E16" s="13"/>
      <c r="F16" s="8"/>
    </row>
    <row r="17" customFormat="false" ht="15" hidden="false" customHeight="false" outlineLevel="0" collapsed="false">
      <c r="A17" s="8"/>
      <c r="B17" s="8"/>
      <c r="C17" s="9"/>
      <c r="D17" s="9"/>
      <c r="E17" s="13"/>
      <c r="F17" s="8"/>
    </row>
    <row r="18" customFormat="false" ht="15" hidden="false" customHeight="false" outlineLevel="0" collapsed="false">
      <c r="A18" s="8"/>
      <c r="B18" s="8"/>
      <c r="C18" s="9"/>
      <c r="D18" s="9"/>
      <c r="E18" s="13"/>
      <c r="F18" s="8"/>
    </row>
    <row r="19" customFormat="false" ht="15" hidden="false" customHeight="false" outlineLevel="0" collapsed="false">
      <c r="A19" s="8"/>
      <c r="B19" s="8"/>
      <c r="C19" s="9"/>
      <c r="D19" s="9"/>
      <c r="E19" s="13"/>
      <c r="F19" s="8"/>
    </row>
    <row r="20" customFormat="false" ht="15" hidden="false" customHeight="false" outlineLevel="0" collapsed="false">
      <c r="A20" s="8"/>
      <c r="B20" s="8"/>
      <c r="C20" s="9"/>
      <c r="D20" s="9"/>
      <c r="E20" s="13"/>
      <c r="F20" s="8"/>
    </row>
    <row r="21" customFormat="false" ht="15" hidden="false" customHeight="false" outlineLevel="0" collapsed="false">
      <c r="A21" s="8"/>
      <c r="B21" s="8"/>
      <c r="C21" s="9"/>
      <c r="D21" s="9"/>
      <c r="E21" s="13"/>
      <c r="F21" s="8"/>
    </row>
    <row r="22" customFormat="false" ht="15" hidden="false" customHeight="false" outlineLevel="0" collapsed="false">
      <c r="A22" s="8"/>
      <c r="B22" s="8"/>
      <c r="C22" s="9"/>
      <c r="D22" s="9"/>
      <c r="E22" s="13"/>
      <c r="F22" s="8"/>
    </row>
    <row r="23" customFormat="false" ht="15" hidden="false" customHeight="false" outlineLevel="0" collapsed="false">
      <c r="A23" s="8"/>
      <c r="B23" s="8"/>
      <c r="C23" s="9"/>
      <c r="D23" s="9"/>
      <c r="E23" s="13"/>
      <c r="F23" s="8"/>
    </row>
    <row r="24" customFormat="false" ht="15" hidden="false" customHeight="false" outlineLevel="0" collapsed="false">
      <c r="A24" s="8"/>
      <c r="B24" s="8"/>
      <c r="C24" s="9"/>
      <c r="D24" s="9"/>
      <c r="E24" s="13"/>
      <c r="F24" s="8"/>
    </row>
    <row r="25" customFormat="false" ht="15" hidden="false" customHeight="false" outlineLevel="0" collapsed="false">
      <c r="A25" s="8"/>
      <c r="B25" s="8"/>
      <c r="C25" s="9"/>
      <c r="D25" s="9"/>
      <c r="E25" s="13"/>
      <c r="F25" s="8"/>
    </row>
    <row r="26" customFormat="false" ht="15" hidden="false" customHeight="false" outlineLevel="0" collapsed="false">
      <c r="A26" s="8"/>
      <c r="B26" s="8"/>
      <c r="C26" s="9"/>
      <c r="D26" s="9"/>
      <c r="E26" s="13"/>
      <c r="F26" s="8"/>
    </row>
    <row r="27" customFormat="false" ht="15" hidden="false" customHeight="false" outlineLevel="0" collapsed="false">
      <c r="A27" s="8"/>
      <c r="B27" s="8"/>
      <c r="C27" s="9"/>
      <c r="D27" s="9"/>
      <c r="E27" s="13"/>
      <c r="F27" s="8"/>
    </row>
    <row r="28" customFormat="false" ht="15" hidden="false" customHeight="false" outlineLevel="0" collapsed="false">
      <c r="A28" s="8"/>
      <c r="B28" s="8"/>
      <c r="C28" s="9"/>
      <c r="D28" s="9"/>
      <c r="E28" s="13"/>
      <c r="F28" s="8"/>
    </row>
    <row r="29" customFormat="false" ht="15" hidden="false" customHeight="false" outlineLevel="0" collapsed="false">
      <c r="A29" s="8"/>
      <c r="B29" s="8"/>
      <c r="C29" s="9"/>
      <c r="D29" s="9"/>
      <c r="E29" s="13"/>
      <c r="F29" s="8"/>
    </row>
    <row r="30" customFormat="false" ht="15" hidden="false" customHeight="false" outlineLevel="0" collapsed="false">
      <c r="A30" s="8"/>
      <c r="B30" s="8"/>
      <c r="C30" s="9"/>
      <c r="D30" s="9"/>
      <c r="E30" s="13"/>
      <c r="F30" s="8"/>
    </row>
    <row r="31" customFormat="false" ht="15" hidden="false" customHeight="false" outlineLevel="0" collapsed="false">
      <c r="A31" s="8"/>
      <c r="B31" s="8"/>
      <c r="C31" s="9"/>
      <c r="D31" s="9"/>
      <c r="E31" s="13"/>
      <c r="F31" s="8"/>
    </row>
    <row r="32" customFormat="false" ht="15" hidden="false" customHeight="false" outlineLevel="0" collapsed="false">
      <c r="A32" s="8"/>
      <c r="B32" s="8"/>
      <c r="C32" s="9"/>
      <c r="D32" s="9"/>
      <c r="E32" s="13"/>
      <c r="F32" s="8"/>
    </row>
    <row r="33" customFormat="false" ht="15" hidden="false" customHeight="false" outlineLevel="0" collapsed="false">
      <c r="A33" s="8"/>
      <c r="B33" s="8"/>
      <c r="C33" s="9"/>
      <c r="D33" s="9"/>
      <c r="E33" s="13"/>
      <c r="F33" s="8"/>
    </row>
    <row r="34" customFormat="false" ht="15" hidden="false" customHeight="false" outlineLevel="0" collapsed="false">
      <c r="A34" s="8"/>
      <c r="B34" s="8"/>
      <c r="C34" s="9"/>
      <c r="D34" s="9"/>
      <c r="E34" s="13"/>
      <c r="F34" s="8"/>
    </row>
    <row r="35" customFormat="false" ht="15" hidden="false" customHeight="false" outlineLevel="0" collapsed="false">
      <c r="A35" s="8"/>
      <c r="B35" s="8"/>
      <c r="C35" s="9"/>
      <c r="D35" s="9"/>
      <c r="E35" s="13"/>
      <c r="F35" s="8"/>
    </row>
    <row r="36" customFormat="false" ht="15" hidden="false" customHeight="false" outlineLevel="0" collapsed="false">
      <c r="A36" s="8"/>
      <c r="B36" s="8"/>
      <c r="C36" s="9"/>
      <c r="D36" s="9"/>
      <c r="E36" s="13"/>
      <c r="F36" s="8"/>
    </row>
    <row r="37" customFormat="false" ht="15" hidden="false" customHeight="false" outlineLevel="0" collapsed="false">
      <c r="A37" s="8"/>
      <c r="B37" s="8"/>
      <c r="C37" s="9"/>
      <c r="D37" s="9"/>
      <c r="E37" s="13"/>
      <c r="F37" s="8"/>
    </row>
    <row r="38" customFormat="false" ht="15" hidden="false" customHeight="false" outlineLevel="0" collapsed="false">
      <c r="A38" s="8"/>
      <c r="B38" s="8"/>
      <c r="C38" s="9"/>
      <c r="D38" s="9"/>
      <c r="E38" s="13"/>
      <c r="F38" s="8"/>
    </row>
    <row r="39" customFormat="false" ht="15" hidden="false" customHeight="false" outlineLevel="0" collapsed="false">
      <c r="A39" s="8"/>
      <c r="B39" s="8"/>
      <c r="C39" s="9"/>
      <c r="D39" s="9"/>
      <c r="E39" s="13"/>
      <c r="F39" s="8"/>
    </row>
    <row r="40" customFormat="false" ht="15" hidden="false" customHeight="false" outlineLevel="0" collapsed="false">
      <c r="A40" s="8"/>
      <c r="B40" s="8"/>
      <c r="C40" s="9"/>
      <c r="D40" s="9"/>
      <c r="E40" s="13"/>
      <c r="F40" s="8"/>
    </row>
    <row r="42" customFormat="false" ht="15" hidden="false" customHeight="false" outlineLevel="0" collapsed="false">
      <c r="C42" s="4" t="s">
        <v>153</v>
      </c>
      <c r="D42" s="14" t="n">
        <f aca="false">SUMIF(B5:B40,"fix beauftragt",D5:D40)</f>
        <v>60000</v>
      </c>
    </row>
  </sheetData>
  <mergeCells count="1">
    <mergeCell ref="A2:F2"/>
  </mergeCells>
  <dataValidations count="1">
    <dataValidation allowBlank="true" errorStyle="stop" operator="between" showDropDown="false" showErrorMessage="false" showInputMessage="false" sqref="B5:B40" type="list">
      <formula1>"fix beauftragt,wahrscheinlich"</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LibreOffice/26.2.3.2$MacOSX_AARCH64 LibreOffice_project/70e089b17412e4cb7773e41413306b17a2328c34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2026-07-25T05:01:17Z</dcterms:created>
  <dc:creator>openpyxl</dc:creator>
  <dc:description/>
  <dc:language>de-DE</dc:language>
  <cp:lastModifiedBy/>
  <dcterms:modified xsi:type="dcterms:W3CDTF">2026-07-25T05:01:17Z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